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256" documentId="13_ncr:1_{CE7D9F13-E255-4F3C-AEDA-3821924E801C}" xr6:coauthVersionLast="47" xr6:coauthVersionMax="47" xr10:uidLastSave="{106AE380-4DEB-4616-A189-7FF76D206BF1}"/>
  <bookViews>
    <workbookView xWindow="28680" yWindow="240" windowWidth="29040" windowHeight="15840" tabRatio="621" firstSheet="4" activeTab="4" xr2:uid="{00000000-000D-0000-FFFF-FFFF00000000}"/>
  </bookViews>
  <sheets>
    <sheet name="CoverSheet" sheetId="100" r:id="rId1"/>
    <sheet name="TOC" sheetId="4" r:id="rId2"/>
    <sheet name="Instructions" sheetId="101" r:id="rId3"/>
    <sheet name="S11a.Capex Forecast" sheetId="44" r:id="rId4"/>
    <sheet name="S11b.Opex Forecast" sheetId="102" r:id="rId5"/>
    <sheet name="S12a.Asset Condition" sheetId="75" r:id="rId6"/>
    <sheet name="S12b.Capacity Forecast" sheetId="56" r:id="rId7"/>
    <sheet name="S12c.Demand Forecast" sheetId="99" r:id="rId8"/>
    <sheet name="S12d.Reliability Forecast (Tota" sheetId="91" r:id="rId9"/>
    <sheet name="S12d.Reliability Forecast (DN)" sheetId="112" r:id="rId10"/>
    <sheet name="S12d.Reliability Forecast (COW)" sheetId="113" r:id="rId11"/>
    <sheet name="S12d.Reliability Forecast (QT)" sheetId="114" r:id="rId12"/>
    <sheet name="S13.AMMAT" sheetId="58" r:id="rId13"/>
  </sheets>
  <definedNames>
    <definedName name="_company_name">CoverSheet!$C$8</definedName>
    <definedName name="_disclosure_date">CoverSheet!$C$10</definedName>
    <definedName name="_disclosure_year__first_day">CoverSheet!$C$12</definedName>
    <definedName name="_template_version">CoverSheet!$A$16</definedName>
    <definedName name="_title">CoverSheet!$A$15</definedName>
    <definedName name="_xlnm.Print_Area" localSheetId="0">CoverSheet!$A$1:$D$17</definedName>
    <definedName name="_xlnm.Print_Area" localSheetId="2">Instructions!$A$1:$C$26</definedName>
    <definedName name="_xlnm.Print_Area" localSheetId="3">'S11a.Capex Forecast'!$A$1:$S$193</definedName>
    <definedName name="_xlnm.Print_Area" localSheetId="4">'S11b.Opex Forecast'!$A$1:$T$57</definedName>
    <definedName name="_xlnm.Print_Area" localSheetId="6">'S12b.Capacity Forecast'!$A$1:$AG$50</definedName>
    <definedName name="_xlnm.Print_Area" localSheetId="7">'S12c.Demand Forecast'!$A$1:$N$50</definedName>
    <definedName name="_xlnm.Print_Area" localSheetId="12">'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10">'S12d.Reliability Forecast (COW)'!$1:$6</definedName>
    <definedName name="_xlnm.Print_Titles" localSheetId="9">'S12d.Reliability Forecast (DN)'!$1:$6</definedName>
    <definedName name="_xlnm.Print_Titles" localSheetId="11">'S12d.Reliability Forecast (QT)'!$1:$6</definedName>
    <definedName name="_xlnm.Print_Titles" localSheetId="8">'S12d.Reliability Forecast (Tota'!$1:$6</definedName>
    <definedName name="_xlnm.Print_Titles" localSheetId="12">'S13.AMMAT'!$1:$6</definedName>
    <definedName name="tb_11ai_1_ptable_data">'S11a.Capex Forecast'!$H$10:$R$13</definedName>
    <definedName name="tb_11ai_1_ptable_header">'S11a.Capex Forecast'!$H$7:$R$7</definedName>
    <definedName name="tb_11ai_1_ptable_label">'S11a.Capex Forecast'!$F$10:$F$13</definedName>
    <definedName name="tb_11ai_1_ptable_subtitle">'S11a.Capex Forecast'!$H$9</definedName>
    <definedName name="tb_11ai_10_ptable_data">'S11a.Capex Forecast'!$H$63:$R$65</definedName>
    <definedName name="tb_11ai_10_ptable_header">'S11a.Capex Forecast'!$H$51:$R$51</definedName>
    <definedName name="tb_11ai_10_ptable_label">'S11a.Capex Forecast'!$E$63:$F$65</definedName>
    <definedName name="tb_11ai_10_ptable_subtitle">'S11a.Capex Forecast'!$D$53</definedName>
    <definedName name="tb_11ai_2_ptable_data">'S11a.Capex Forecast'!$H$15:$R$18</definedName>
    <definedName name="tb_11ai_2_ptable_header">'S11a.Capex Forecast'!$H$7:$R$7</definedName>
    <definedName name="tb_11ai_2_ptable_label">'S11a.Capex Forecast'!$F$15:$F$18</definedName>
    <definedName name="tb_11ai_2_ptable_subtitle">'S11a.Capex Forecast'!$F$14,'S11a.Capex Forecast'!$H$9</definedName>
    <definedName name="tb_11ai_3_ptable_data">'S11a.Capex Forecast'!$H$19:$R$21,'S11a.Capex Forecast'!$H$23:$R$25,'S11a.Capex Forecast'!$H$27:$R$27,'S11a.Capex Forecast'!$H$29:$R$29</definedName>
    <definedName name="tb_11ai_3_ptable_header">'S11a.Capex Forecast'!$H$7:$R$7</definedName>
    <definedName name="tb_11ai_3_ptable_label">'S11a.Capex Forecast'!$E$19:$E$21,'S11a.Capex Forecast'!$F$23:$F$25,'S11a.Capex Forecast'!$E$27,'S11a.Capex Forecast'!$F$29</definedName>
    <definedName name="tb_11ai_3_ptable_subtitle">'S11a.Capex Forecast'!$H$9</definedName>
    <definedName name="tb_11ai_4_ptable_data">'S11a.Capex Forecast'!$H$33:$R$36</definedName>
    <definedName name="tb_11ai_4_ptable_header">'S11a.Capex Forecast'!$H$30:$R$30</definedName>
    <definedName name="tb_11ai_4_ptable_label">'S11a.Capex Forecast'!$F$33:$F$36</definedName>
    <definedName name="tb_11ai_4_ptable_subtitle">'S11a.Capex Forecast'!$H$32</definedName>
    <definedName name="tb_11ai_5_ptable_data">'S11a.Capex Forecast'!$H$38:$R$41</definedName>
    <definedName name="tb_11ai_5_ptable_header">'S11a.Capex Forecast'!$H$30:$R$30</definedName>
    <definedName name="tb_11ai_5_ptable_label">'S11a.Capex Forecast'!$F$38:$F$41</definedName>
    <definedName name="tb_11ai_5_ptable_subtitle">'S11a.Capex Forecast'!$F$37,'S11a.Capex Forecast'!$H$32</definedName>
    <definedName name="tb_11ai_6_ptable_data">'S11a.Capex Forecast'!$H$42:$R$44</definedName>
    <definedName name="tb_11ai_6_ptable_header">'S11a.Capex Forecast'!$H$30:$R$30</definedName>
    <definedName name="tb_11ai_6_ptable_label">'S11a.Capex Forecast'!$E$42:$F$44</definedName>
    <definedName name="tb_11ai_6_ptable_subtitle">'S11a.Capex Forecast'!$H$32</definedName>
    <definedName name="tb_11ai_7_ptable_data">'S11a.Capex Forecast'!$H$47:$R$49</definedName>
    <definedName name="tb_11ai_7_ptable_header">'S11a.Capex Forecast'!$H$30:$R$30</definedName>
    <definedName name="tb_11ai_7_ptable_label">'S11a.Capex Forecast'!$F$47:$F$49</definedName>
    <definedName name="tb_11ai_7_ptable_subtitle">'S11a.Capex Forecast'!$E$46,'S11a.Capex Forecast'!$H$32</definedName>
    <definedName name="tb_11ai_8_ptable_data">'S11a.Capex Forecast'!$H$54:$R$57</definedName>
    <definedName name="tb_11ai_8_ptable_header">'S11a.Capex Forecast'!$H$51:$R$51</definedName>
    <definedName name="tb_11ai_8_ptable_label">'S11a.Capex Forecast'!$F$54:$F$57</definedName>
    <definedName name="tb_11ai_8_ptable_subtitle">'S11a.Capex Forecast'!$D$53</definedName>
    <definedName name="tb_11ai_9_ptable_data">'S11a.Capex Forecast'!$H$59:$R$62</definedName>
    <definedName name="tb_11ai_9_ptable_header">'S11a.Capex Forecast'!$H$51:$R$51</definedName>
    <definedName name="tb_11ai_9_ptable_label">'S11a.Capex Forecast'!$F$59:$F$62</definedName>
    <definedName name="tb_11ai_9_ptable_subtitle">'S11a.Capex Forecast'!$F$58,'S11a.Capex Forecast'!$D$53</definedName>
    <definedName name="tb_11aii_1_ptable_data">'S11a.Capex Forecast'!$H$74:$M$78</definedName>
    <definedName name="tb_11aii_1_ptable_header">'S11a.Capex Forecast'!$H$71:$M$71</definedName>
    <definedName name="tb_11aii_1_ptable_label">'S11a.Capex Forecast'!$F$74:$F$78</definedName>
    <definedName name="tb_11aii_1_ptable_labelheader">'S11a.Capex Forecast'!$F$73</definedName>
    <definedName name="tb_11aii_1_ptable_subtitle">'S11a.Capex Forecast'!$H$73</definedName>
    <definedName name="tb_11aii_2_ptable_data">'S11a.Capex Forecast'!$H$80:$M$82</definedName>
    <definedName name="tb_11aii_2_ptable_header">'S11a.Capex Forecast'!$H$71:$M$71</definedName>
    <definedName name="tb_11aii_2_ptable_label">'S11a.Capex Forecast'!$E$80:$F$82</definedName>
    <definedName name="tb_11aii_2_ptable_subtitle">'S11a.Capex Forecast'!$H$73</definedName>
    <definedName name="tb_11aiii_1_ptable_data">'S11a.Capex Forecast'!$H$84:$M$93</definedName>
    <definedName name="tb_11aiii_1_ptable_header">'S11a.Capex Forecast'!$H$71:$M$71</definedName>
    <definedName name="tb_11aiii_1_ptable_label">'S11a.Capex Forecast'!$E$84:$F$93</definedName>
    <definedName name="tb_11aiii_1_ptable_subtitle">'S11a.Capex Forecast'!$H$73</definedName>
    <definedName name="tb_11aiv_1_ptable_data">'S11a.Capex Forecast'!$H$98:$M$107</definedName>
    <definedName name="tb_11aiv_1_ptable_header">'S11a.Capex Forecast'!$H$95:$M$95</definedName>
    <definedName name="tb_11aiv_1_ptable_label">'S11a.Capex Forecast'!$E$98:$F$107</definedName>
    <definedName name="tb_11aiv_1_ptable_subtitle">'S11a.Capex Forecast'!$H$97</definedName>
    <definedName name="tb_11aix_1_ptable_data">'S11a.Capex Forecast'!$H$173:$M$177</definedName>
    <definedName name="tb_11aix_1_ptable_header">'S11a.Capex Forecast'!$H$168:$M$168</definedName>
    <definedName name="tb_11aix_1_ptable_label">'S11a.Capex Forecast'!$F$173:$F$177</definedName>
    <definedName name="tb_11aix_1_ptable_labelheader">'S11a.Capex Forecast'!$F$172</definedName>
    <definedName name="tb_11aix_1_ptable_subtitle">'S11a.Capex Forecast'!$D$171,'S11a.Capex Forecast'!$H$172</definedName>
    <definedName name="tb_11aix_2_ptable_data">'S11a.Capex Forecast'!$H$179:$M$180</definedName>
    <definedName name="tb_11aix_2_ptable_header">'S11a.Capex Forecast'!$H$168:$M$168</definedName>
    <definedName name="tb_11aix_2_ptable_label">'S11a.Capex Forecast'!$F$179,'S11a.Capex Forecast'!$E$180</definedName>
    <definedName name="tb_11aix_2_ptable_subtitle">'S11a.Capex Forecast'!$H$172</definedName>
    <definedName name="tb_11aix_3_ptable_data">'S11a.Capex Forecast'!$H$183:$M$187</definedName>
    <definedName name="tb_11aix_3_ptable_header">'S11a.Capex Forecast'!$H$168:$M$168</definedName>
    <definedName name="tb_11aix_3_ptable_label">'S11a.Capex Forecast'!$F$183:$F$187</definedName>
    <definedName name="tb_11aix_3_ptable_labelheader">'S11a.Capex Forecast'!$F$182</definedName>
    <definedName name="tb_11aix_3_ptable_subtitle">'S11a.Capex Forecast'!$D$181,'S11a.Capex Forecast'!$H$172</definedName>
    <definedName name="tb_11aix_4_ptable_data">'S11a.Capex Forecast'!$H$189:$M$190,'S11a.Capex Forecast'!$H$192:$M$192</definedName>
    <definedName name="tb_11aix_4_ptable_header">'S11a.Capex Forecast'!$H$168:$M$168</definedName>
    <definedName name="tb_11aix_4_ptable_label">'S11a.Capex Forecast'!$F$189,'S11a.Capex Forecast'!$E$190,'S11a.Capex Forecast'!$D$192</definedName>
    <definedName name="tb_11aix_4_ptable_subtitle">'S11a.Capex Forecast'!$H$172</definedName>
    <definedName name="tb_11av_1_ptable_data">'S11a.Capex Forecast'!$H$113:$M$117</definedName>
    <definedName name="tb_11av_1_ptable_header">'S11a.Capex Forecast'!$H$109:$M$109</definedName>
    <definedName name="tb_11av_1_ptable_label">'S11a.Capex Forecast'!$F$113:$F$117</definedName>
    <definedName name="tb_11av_1_ptable_labelheader">'S11a.Capex Forecast'!$F$112</definedName>
    <definedName name="tb_11av_1_ptable_subtitle">'S11a.Capex Forecast'!$H$112</definedName>
    <definedName name="tb_11av_2_ptable_data">'S11a.Capex Forecast'!$H$119:$M$122</definedName>
    <definedName name="tb_11av_2_ptable_header">'S11a.Capex Forecast'!$H$109:$M$109</definedName>
    <definedName name="tb_11av_2_ptable_label">'S11a.Capex Forecast'!$E$119:$F$122</definedName>
    <definedName name="tb_11avi_1_ptable_data">'S11a.Capex Forecast'!$H$128:$M$132</definedName>
    <definedName name="tb_11avi_1_ptable_header">'S11a.Capex Forecast'!$H$124:$M$124</definedName>
    <definedName name="tb_11avi_1_ptable_label">'S11a.Capex Forecast'!$F$128:$F$132</definedName>
    <definedName name="tb_11avi_1_ptable_labelheader">'S11a.Capex Forecast'!$F$127</definedName>
    <definedName name="tb_11avi_1_ptable_subtitle">'S11a.Capex Forecast'!$H$127</definedName>
    <definedName name="tb_11avi_2_ptable_data">'S11a.Capex Forecast'!$H$134:$M$137</definedName>
    <definedName name="tb_11avi_2_ptable_header">'S11a.Capex Forecast'!$H$124:$M$124</definedName>
    <definedName name="tb_11avi_2_ptable_label">'S11a.Capex Forecast'!$E$134:$F$137</definedName>
    <definedName name="tb_11avi_2_ptable_subtitle">'S11a.Capex Forecast'!$H$127</definedName>
    <definedName name="tb_11avii_1_ptable_data">'S11a.Capex Forecast'!$H$143:$M$147</definedName>
    <definedName name="tb_11avii_1_ptable_header">'S11a.Capex Forecast'!$H$139:$M$139</definedName>
    <definedName name="tb_11avii_1_ptable_label">'S11a.Capex Forecast'!$F$143:$F$147</definedName>
    <definedName name="tb_11avii_1_ptable_labelheader">'S11a.Capex Forecast'!$F$142</definedName>
    <definedName name="tb_11avii_1_ptable_subtitle">'S11a.Capex Forecast'!$H$142</definedName>
    <definedName name="tb_11avii_2_ptable_data">'S11a.Capex Forecast'!$H$149:$M$152</definedName>
    <definedName name="tb_11avii_2_ptable_header">'S11a.Capex Forecast'!$H$139:$M$139</definedName>
    <definedName name="tb_11avii_2_ptable_label">'S11a.Capex Forecast'!$E$149:$F$152</definedName>
    <definedName name="tb_11avii_2_ptable_subtitle">'S11a.Capex Forecast'!$H$142</definedName>
    <definedName name="tb_11aviii_1_ptable_data">'S11a.Capex Forecast'!$H$157:$M$161</definedName>
    <definedName name="tb_11aviii_1_ptable_header">'S11a.Capex Forecast'!$H$154:$M$154</definedName>
    <definedName name="tb_11aviii_1_ptable_label">'S11a.Capex Forecast'!$F$157:$F$161</definedName>
    <definedName name="tb_11aviii_1_ptable_labelheader">'S11a.Capex Forecast'!$F$156</definedName>
    <definedName name="tb_11aviii_1_ptable_subtitle">'S11a.Capex Forecast'!$H$156</definedName>
    <definedName name="tb_11aviii_2_ptable_data">'S11a.Capex Forecast'!$H$163:$M$166</definedName>
    <definedName name="tb_11aviii_2_ptable_header">'S11a.Capex Forecast'!$H$154:$M$154</definedName>
    <definedName name="tb_11aviii_2_ptable_label">'S11a.Capex Forecast'!$E$163:$F$166</definedName>
    <definedName name="tb_11aviii_2_ptable_subtitle">'S11a.Capex Forecast'!$H$156</definedName>
    <definedName name="tb_11b_1_ptable_data">'S11b.Opex Forecast'!$I$10:$S$19</definedName>
    <definedName name="tb_11b_1_ptable_header">'S11b.Opex Forecast'!$I$7:$S$7</definedName>
    <definedName name="tb_11b_1_ptable_label">'S11b.Opex Forecast'!$D$10:$E$19</definedName>
    <definedName name="tb_11b_1_ptable_subtitle">'S11b.Opex Forecast'!$I$9</definedName>
    <definedName name="tb_11b_2_ptable_data">'S11b.Opex Forecast'!$I$23:$S$32</definedName>
    <definedName name="tb_11b_2_ptable_header">'S11b.Opex Forecast'!$I$20:$S$20</definedName>
    <definedName name="tb_11b_2_ptable_label">'S11b.Opex Forecast'!$D$23:$E$32</definedName>
    <definedName name="tb_11b_2_ptable_subtitle">'S11b.Opex Forecast'!$I$22</definedName>
    <definedName name="tb_11b_3_ptable_data">'S11b.Opex Forecast'!$I$35:$S$38</definedName>
    <definedName name="tb_11b_3_ptable_header">'S11b.Opex Forecast'!$I$20:$S$20</definedName>
    <definedName name="tb_11b_3_ptable_label">'S11b.Opex Forecast'!$E$35:$E$38</definedName>
    <definedName name="tb_11b_3_ptable_subtitle">'S11b.Opex Forecast'!$C$33,'S11b.Opex Forecast'!$I$22</definedName>
    <definedName name="tb_11b_4_ptable_data">'S11b.Opex Forecast'!$I$44:$S$53</definedName>
    <definedName name="tb_11b_4_ptable_header">'S11b.Opex Forecast'!$I$41:$S$41</definedName>
    <definedName name="tb_11b_4_ptable_label">'S11b.Opex Forecast'!$D$44:$E$53</definedName>
    <definedName name="tb_11b_4_ptable_subtitle">'S11b.Opex Forecast'!$C$43</definedName>
    <definedName name="tb_12a_1_ptable_data">'S12a.Asset Condition'!$G$10:$N$34</definedName>
    <definedName name="tb_12a_1_ptable_header">'S12a.Asset Condition'!$G$9:$N$9</definedName>
    <definedName name="tb_12a_1_ptable_label">'S12a.Asset Condition'!$C$10:$F$34</definedName>
    <definedName name="tb_12a_1_ptable_labelheader">'S12a.Asset Condition'!$C$9:$F$9</definedName>
    <definedName name="tb_12a_1_ptable_subtitle">'S12a.Asset Condition'!$G$7</definedName>
    <definedName name="tb_12a_2_ptable_data">'S12a.Asset Condition'!$G$39:$N$64</definedName>
    <definedName name="tb_12a_2_ptable_header">'S12a.Asset Condition'!$G$38:$N$38</definedName>
    <definedName name="tb_12a_2_ptable_label">'S12a.Asset Condition'!$C$39:$F$64</definedName>
    <definedName name="tb_12a_2_ptable_labelheader">'S12a.Asset Condition'!$C$38:$F$38</definedName>
    <definedName name="tb_12a_2_ptable_subtitle">'S12a.Asset Condition'!$G$36</definedName>
    <definedName name="tb_12bi_1_ptable_data">'S12b.Capacity Forecast'!$F$10:$AF$29</definedName>
    <definedName name="tb_12bi_1_ptable_header">'S12b.Capacity Forecast'!$F$8:$AF$9</definedName>
    <definedName name="tb_12bi_1_ptable_label">'S12b.Capacity Forecast'!$E$10:$E$29</definedName>
    <definedName name="tb_12ci_1_ptable_data">'S12c.Demand Forecast'!$H$12:$M$22</definedName>
    <definedName name="tb_12ci_1_ptable_header">'S12c.Demand Forecast'!$H$9:$M$9</definedName>
    <definedName name="tb_12ci_1_ptable_label">'S12c.Demand Forecast'!$F$12:$F$22</definedName>
    <definedName name="tb_12ci_1_ptable_labelheader">'S12c.Demand Forecast'!$F$11</definedName>
    <definedName name="tb_12ci_1_ptable_subtitle">'S12c.Demand Forecast'!$H$8</definedName>
    <definedName name="tb_12ci_2_ptable_data">'S12c.Demand Forecast'!$H$23:$M$23</definedName>
    <definedName name="tb_12ci_2_ptable_header">'S12c.Demand Forecast'!$H$9:$M$9</definedName>
    <definedName name="tb_12ci_2_ptable_label">'S12c.Demand Forecast'!$E$23</definedName>
    <definedName name="tb_12ci_2_ptable_subtitle">'S12c.Demand Forecast'!$H$8</definedName>
    <definedName name="tb_12ci_3_ptable_data">'S12c.Demand Forecast'!$H$29:$M$29</definedName>
    <definedName name="tb_12ci_3_ptable_header">'S12c.Demand Forecast'!$H$28:$M$28</definedName>
    <definedName name="tb_12ci_3_ptable_label">'S12c.Demand Forecast'!$F$29</definedName>
    <definedName name="tb_12ci_3_ptable_subtitle">'S12c.Demand Forecast'!$D$28</definedName>
    <definedName name="tb_12ci_4_ptable_data">'S12c.Demand Forecast'!$H$30:$M$30</definedName>
    <definedName name="tb_12ci_4_ptable_header">'S12c.Demand Forecast'!$H$28:$M$28</definedName>
    <definedName name="tb_12ci_4_ptable_label">'S12c.Demand Forecast'!$F$30</definedName>
    <definedName name="tb_12ci_4_ptable_subtitle">'S12c.Demand Forecast'!$D$28</definedName>
    <definedName name="tb_12cii_1_ptable_data">'S12c.Demand Forecast'!$H$34:$M$38</definedName>
    <definedName name="tb_12cii_1_ptable_header">'S12c.Demand Forecast'!$H$32:$M$32</definedName>
    <definedName name="tb_12cii_1_ptable_label">'S12c.Demand Forecast'!$E$34:$F$38</definedName>
    <definedName name="tb_12cii_1_ptable_subtitle">'S12c.Demand Forecast'!$D$33</definedName>
    <definedName name="tb_12cii_2_ptable_data">'S12c.Demand Forecast'!$H$40:$M$46</definedName>
    <definedName name="tb_12cii_2_ptable_header">'S12c.Demand Forecast'!$H$32:$M$32</definedName>
    <definedName name="tb_12cii_2_ptable_label">'S12c.Demand Forecast'!$E$40:$F$46</definedName>
    <definedName name="tb_12cii_2_ptable_subtitle">'S12c.Demand Forecast'!$D$39</definedName>
    <definedName name="tb_12cii_3_ptable_data">'S12c.Demand Forecast'!$H$48:$M$49</definedName>
    <definedName name="tb_12cii_3_ptable_header">'S12c.Demand Forecast'!$H$32:$M$32</definedName>
    <definedName name="tb_12cii_3_ptable_label">'S12c.Demand Forecast'!$E$48:$E$49</definedName>
    <definedName name="tb_12cii_3_ptable_subtitle">'S12c.Demand Forecast'!$D$39</definedName>
    <definedName name="tb_12d_1_ptable_data" localSheetId="10">'S12d.Reliability Forecast (COW)'!$H$11:$M$12</definedName>
    <definedName name="tb_12d_1_ptable_data" localSheetId="9">'S12d.Reliability Forecast (DN)'!$H$11:$M$12</definedName>
    <definedName name="tb_12d_1_ptable_data" localSheetId="11">'S12d.Reliability Forecast (QT)'!$H$11:$M$12</definedName>
    <definedName name="tb_12d_1_ptable_data">'S12d.Reliability Forecast (Tota'!$H$11:$M$12</definedName>
    <definedName name="tb_12d_1_ptable_header" localSheetId="10">'S12d.Reliability Forecast (COW)'!$H$8:$M$8</definedName>
    <definedName name="tb_12d_1_ptable_header" localSheetId="9">'S12d.Reliability Forecast (DN)'!$H$8:$M$8</definedName>
    <definedName name="tb_12d_1_ptable_header" localSheetId="11">'S12d.Reliability Forecast (QT)'!$H$8:$M$8</definedName>
    <definedName name="tb_12d_1_ptable_header">'S12d.Reliability Forecast (Tota'!$H$8:$M$8</definedName>
    <definedName name="tb_12d_1_ptable_label" localSheetId="10">'S12d.Reliability Forecast (COW)'!$F$11:$F$12</definedName>
    <definedName name="tb_12d_1_ptable_label" localSheetId="9">'S12d.Reliability Forecast (DN)'!$F$11:$F$12</definedName>
    <definedName name="tb_12d_1_ptable_label" localSheetId="11">'S12d.Reliability Forecast (QT)'!$F$11:$F$12</definedName>
    <definedName name="tb_12d_1_ptable_label">'S12d.Reliability Forecast (Tota'!$F$11:$F$12</definedName>
    <definedName name="tb_12d_1_ptable_subtitle" localSheetId="10">'S12d.Reliability Forecast (COW)'!$E$10</definedName>
    <definedName name="tb_12d_1_ptable_subtitle" localSheetId="9">'S12d.Reliability Forecast (DN)'!$E$10</definedName>
    <definedName name="tb_12d_1_ptable_subtitle" localSheetId="11">'S12d.Reliability Forecast (QT)'!$E$10</definedName>
    <definedName name="tb_12d_1_ptable_subtitle">'S12d.Reliability Forecast (Tota'!$E$10</definedName>
    <definedName name="tb_12d_2_ptable_data" localSheetId="10">'S12d.Reliability Forecast (COW)'!$H$14:$M$15</definedName>
    <definedName name="tb_12d_2_ptable_data" localSheetId="9">'S12d.Reliability Forecast (DN)'!$H$14:$M$15</definedName>
    <definedName name="tb_12d_2_ptable_data" localSheetId="11">'S12d.Reliability Forecast (QT)'!$H$14:$M$15</definedName>
    <definedName name="tb_12d_2_ptable_data">'S12d.Reliability Forecast (Tota'!$H$14:$M$15</definedName>
    <definedName name="tb_12d_2_ptable_header" localSheetId="10">'S12d.Reliability Forecast (COW)'!$H$8:$M$8</definedName>
    <definedName name="tb_12d_2_ptable_header" localSheetId="9">'S12d.Reliability Forecast (DN)'!$H$8:$M$8</definedName>
    <definedName name="tb_12d_2_ptable_header" localSheetId="11">'S12d.Reliability Forecast (QT)'!$H$8:$M$8</definedName>
    <definedName name="tb_12d_2_ptable_header">'S12d.Reliability Forecast (Tota'!$H$8:$M$8</definedName>
    <definedName name="tb_12d_2_ptable_label" localSheetId="10">'S12d.Reliability Forecast (COW)'!$F$14:$F$15</definedName>
    <definedName name="tb_12d_2_ptable_label" localSheetId="9">'S12d.Reliability Forecast (DN)'!$F$14:$F$15</definedName>
    <definedName name="tb_12d_2_ptable_label" localSheetId="11">'S12d.Reliability Forecast (QT)'!$F$14:$F$15</definedName>
    <definedName name="tb_12d_2_ptable_label">'S12d.Reliability Forecast (Tota'!$F$14:$F$15</definedName>
    <definedName name="tb_12d_2_ptable_subtitle" localSheetId="10">'S12d.Reliability Forecast (COW)'!$E$13</definedName>
    <definedName name="tb_12d_2_ptable_subtitle" localSheetId="9">'S12d.Reliability Forecast (DN)'!$E$13</definedName>
    <definedName name="tb_12d_2_ptable_subtitle" localSheetId="11">'S12d.Reliability Forecast (QT)'!$E$13</definedName>
    <definedName name="tb_12d_2_ptable_subtitle">'S12d.Reliability Forecast (Tota'!$E$13</definedName>
    <definedName name="tb_13_1_ptable_data">'S13.AMMAT'!$D$8:$F$11,'S13.AMMAT'!$D$20:$F$23,'S13.AMMAT'!$D$32:$F$35,'S13.AMMAT'!$D$44:$F$46,'S13.AMMAT'!$D$55:$F$58,'S13.AMMAT'!$D$67:$F$70,'S13.AMMAT'!$D$79:$F$83,'S13.AMMAT'!$F$82,'S13.AMMAT'!$D$91:$F$94</definedName>
    <definedName name="tb_13_1_ptable_header">'S13.AMMAT'!$D$7:$F$7</definedName>
    <definedName name="tb_13_1_ptable_label">'S13.AMMAT'!$A$8:$C$11,'S13.AMMAT'!$A$20:$C$23,'S13.AMMAT'!$A$32:$C$35,'S13.AMMAT'!$A$44:$C$46,'S13.AMMAT'!$A$55:$C$58,'S13.AMMAT'!$A$67:$C$70,'S13.AMMAT'!$A$79:$C$82,'S13.AMMAT'!$A$91:$C$94</definedName>
    <definedName name="tb_13_1_ptable_labelheader">'S13.AMMAT'!$A$7:$C$7</definedName>
    <definedName name="Z_21F2E024_704F_4E93_AC63_213755ECFFE0_.wvu.PrintArea" localSheetId="0" hidden="1">CoverSheet!$A$1:$D$17</definedName>
    <definedName name="Z_21F2E024_704F_4E93_AC63_213755ECFFE0_.wvu.PrintArea" localSheetId="2" hidden="1">Instructions!$A$1:$C$26</definedName>
    <definedName name="Z_21F2E024_704F_4E93_AC63_213755ECFFE0_.wvu.PrintArea" localSheetId="3" hidden="1">'S11a.Capex Forecast'!$A$1:$S$193</definedName>
    <definedName name="Z_21F2E024_704F_4E93_AC63_213755ECFFE0_.wvu.PrintArea" localSheetId="4" hidden="1">'S11b.Opex Forecast'!$A$1:$T$57</definedName>
    <definedName name="Z_21F2E024_704F_4E93_AC63_213755ECFFE0_.wvu.PrintArea" localSheetId="5" hidden="1">'S12a.Asset Condition'!$A$1:$O$65</definedName>
    <definedName name="Z_21F2E024_704F_4E93_AC63_213755ECFFE0_.wvu.PrintArea" localSheetId="6" hidden="1">'S12b.Capacity Forecast'!$A$1:$AG$50</definedName>
    <definedName name="Z_21F2E024_704F_4E93_AC63_213755ECFFE0_.wvu.PrintArea" localSheetId="7" hidden="1">'S12c.Demand Forecast'!$A$1:$N$50</definedName>
    <definedName name="Z_21F2E024_704F_4E93_AC63_213755ECFFE0_.wvu.PrintArea" localSheetId="12"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14" l="1"/>
  <c r="L9" i="114"/>
  <c r="K9" i="114"/>
  <c r="J9" i="114"/>
  <c r="I9" i="114"/>
  <c r="H9" i="114"/>
  <c r="G9" i="114"/>
  <c r="K2" i="114"/>
  <c r="M9" i="113"/>
  <c r="L9" i="113"/>
  <c r="K9" i="113"/>
  <c r="J9" i="113"/>
  <c r="I9" i="113"/>
  <c r="H9" i="113"/>
  <c r="G9" i="113"/>
  <c r="K2" i="113"/>
  <c r="M9" i="112"/>
  <c r="L9" i="112"/>
  <c r="K9" i="112"/>
  <c r="J9" i="112"/>
  <c r="I9" i="112"/>
  <c r="H9" i="112"/>
  <c r="G9" i="112"/>
  <c r="K2" i="112"/>
  <c r="M23" i="99"/>
  <c r="J10" i="56" l="1"/>
  <c r="J11" i="56"/>
  <c r="J12" i="56"/>
  <c r="J13" i="56"/>
  <c r="J14" i="56"/>
  <c r="J15" i="56"/>
  <c r="J16" i="56"/>
  <c r="J17" i="56"/>
  <c r="J18" i="56"/>
  <c r="J19" i="56"/>
  <c r="J20" i="56"/>
  <c r="J21" i="56"/>
  <c r="J22" i="56"/>
  <c r="J23" i="56"/>
  <c r="J24" i="56"/>
  <c r="J25" i="56"/>
  <c r="J26" i="56"/>
  <c r="J27" i="56"/>
  <c r="J28" i="56"/>
  <c r="J29" i="56"/>
  <c r="I51" i="102" l="1"/>
  <c r="S31" i="102"/>
  <c r="K31" i="102"/>
  <c r="I31" i="102"/>
  <c r="J31" i="102"/>
  <c r="L31" i="102"/>
  <c r="L52" i="102" s="1"/>
  <c r="M31" i="102"/>
  <c r="N31" i="102"/>
  <c r="O31" i="102"/>
  <c r="P31" i="102"/>
  <c r="Q31" i="102"/>
  <c r="R31" i="102"/>
  <c r="H42" i="102"/>
  <c r="I42" i="102"/>
  <c r="J42" i="102"/>
  <c r="K42" i="102"/>
  <c r="L42" i="102"/>
  <c r="M42" i="102"/>
  <c r="N42" i="102"/>
  <c r="O42" i="102"/>
  <c r="P42" i="102"/>
  <c r="Q42" i="102"/>
  <c r="R42" i="102"/>
  <c r="S42" i="102"/>
  <c r="I44" i="102"/>
  <c r="J44" i="102"/>
  <c r="K44" i="102"/>
  <c r="L44" i="102"/>
  <c r="M44" i="102"/>
  <c r="N44" i="102"/>
  <c r="O44" i="102"/>
  <c r="P44" i="102"/>
  <c r="Q44" i="102"/>
  <c r="R44" i="102"/>
  <c r="S44" i="102"/>
  <c r="I45" i="102"/>
  <c r="J45" i="102"/>
  <c r="K45" i="102"/>
  <c r="L45" i="102"/>
  <c r="M45" i="102"/>
  <c r="N45" i="102"/>
  <c r="O45" i="102"/>
  <c r="P45" i="102"/>
  <c r="Q45" i="102"/>
  <c r="R45" i="102"/>
  <c r="S45" i="102"/>
  <c r="I46" i="102"/>
  <c r="J46" i="102"/>
  <c r="K46" i="102"/>
  <c r="L46" i="102"/>
  <c r="M46" i="102"/>
  <c r="N46" i="102"/>
  <c r="O46" i="102"/>
  <c r="P46" i="102"/>
  <c r="Q46" i="102"/>
  <c r="R46" i="102"/>
  <c r="S46" i="102"/>
  <c r="I47" i="102"/>
  <c r="J47" i="102"/>
  <c r="K47" i="102"/>
  <c r="L47" i="102"/>
  <c r="M47" i="102"/>
  <c r="N47" i="102"/>
  <c r="O47" i="102"/>
  <c r="P47" i="102"/>
  <c r="Q47" i="102"/>
  <c r="R47" i="102"/>
  <c r="S47" i="102"/>
  <c r="I49" i="102"/>
  <c r="J49" i="102"/>
  <c r="K49" i="102"/>
  <c r="L49" i="102"/>
  <c r="M49" i="102"/>
  <c r="N49" i="102"/>
  <c r="O49" i="102"/>
  <c r="P49" i="102"/>
  <c r="Q49" i="102"/>
  <c r="R49" i="102"/>
  <c r="S49" i="102"/>
  <c r="I50" i="102"/>
  <c r="J50" i="102"/>
  <c r="K50" i="102"/>
  <c r="L50" i="102"/>
  <c r="M50" i="102"/>
  <c r="N50" i="102"/>
  <c r="O50" i="102"/>
  <c r="P50" i="102"/>
  <c r="Q50" i="102"/>
  <c r="R50" i="102"/>
  <c r="S50" i="102"/>
  <c r="J51" i="102"/>
  <c r="K51" i="102"/>
  <c r="L51" i="102"/>
  <c r="M51" i="102"/>
  <c r="N51" i="102"/>
  <c r="O51" i="102"/>
  <c r="P51" i="102"/>
  <c r="Q51" i="102"/>
  <c r="R51" i="102"/>
  <c r="S51" i="102"/>
  <c r="Q2" i="102"/>
  <c r="H8" i="102"/>
  <c r="I8" i="102"/>
  <c r="J8" i="102"/>
  <c r="K8" i="102"/>
  <c r="L8" i="102"/>
  <c r="M8" i="102"/>
  <c r="N8" i="102"/>
  <c r="O8" i="102"/>
  <c r="P8" i="102"/>
  <c r="Q8" i="102"/>
  <c r="R8" i="102"/>
  <c r="S8" i="102"/>
  <c r="I14" i="102"/>
  <c r="J14" i="102"/>
  <c r="K14" i="102"/>
  <c r="L14" i="102"/>
  <c r="M14" i="102"/>
  <c r="M19" i="102" s="1"/>
  <c r="N14" i="102"/>
  <c r="N19" i="102" s="1"/>
  <c r="O14" i="102"/>
  <c r="P14" i="102"/>
  <c r="Q14" i="102"/>
  <c r="R14" i="102"/>
  <c r="S14" i="102"/>
  <c r="I18" i="102"/>
  <c r="J18" i="102"/>
  <c r="J52" i="102" s="1"/>
  <c r="K18" i="102"/>
  <c r="K52" i="102" s="1"/>
  <c r="L18" i="102"/>
  <c r="M18" i="102"/>
  <c r="N18" i="102"/>
  <c r="O18" i="102"/>
  <c r="O52" i="102" s="1"/>
  <c r="P18" i="102"/>
  <c r="Q18" i="102"/>
  <c r="Q52" i="102" s="1"/>
  <c r="R18" i="102"/>
  <c r="R52" i="102" s="1"/>
  <c r="S18" i="102"/>
  <c r="S52" i="102" s="1"/>
  <c r="H21" i="102"/>
  <c r="I21" i="102"/>
  <c r="J21" i="102"/>
  <c r="K21" i="102"/>
  <c r="L21" i="102"/>
  <c r="M21" i="102"/>
  <c r="N21" i="102"/>
  <c r="O21" i="102"/>
  <c r="P21" i="102"/>
  <c r="Q21" i="102"/>
  <c r="R21" i="102"/>
  <c r="S21" i="102"/>
  <c r="I27" i="102"/>
  <c r="J27" i="102"/>
  <c r="J32" i="102" s="1"/>
  <c r="K27" i="102"/>
  <c r="K32" i="102" s="1"/>
  <c r="L27" i="102"/>
  <c r="M27" i="102"/>
  <c r="M32" i="102" s="1"/>
  <c r="N27" i="102"/>
  <c r="O27" i="102"/>
  <c r="O32" i="102" s="1"/>
  <c r="P27" i="102"/>
  <c r="Q27" i="102"/>
  <c r="Q32" i="102" s="1"/>
  <c r="R27" i="102"/>
  <c r="R32" i="102" s="1"/>
  <c r="S27" i="102"/>
  <c r="M52" i="102" l="1"/>
  <c r="L48" i="102"/>
  <c r="S48" i="102"/>
  <c r="K48" i="102"/>
  <c r="I52" i="102"/>
  <c r="I32" i="102"/>
  <c r="N52" i="102"/>
  <c r="K53" i="102"/>
  <c r="P52" i="102"/>
  <c r="J19" i="102"/>
  <c r="Q48" i="102"/>
  <c r="Q53" i="102" s="1"/>
  <c r="I48" i="102"/>
  <c r="S53" i="102"/>
  <c r="R19" i="102"/>
  <c r="S32" i="102"/>
  <c r="L53" i="102"/>
  <c r="N32" i="102"/>
  <c r="O48" i="102"/>
  <c r="O53" i="102" s="1"/>
  <c r="N48" i="102"/>
  <c r="L32" i="102"/>
  <c r="P19" i="102"/>
  <c r="L19" i="102"/>
  <c r="P32" i="102"/>
  <c r="M48" i="102"/>
  <c r="M53" i="102"/>
  <c r="R48" i="102"/>
  <c r="R53" i="102" s="1"/>
  <c r="S19" i="102"/>
  <c r="K19" i="102"/>
  <c r="P48" i="102"/>
  <c r="P53" i="102" s="1"/>
  <c r="Q19" i="102"/>
  <c r="I19" i="102"/>
  <c r="J48" i="102"/>
  <c r="J53" i="102" s="1"/>
  <c r="O19" i="102"/>
  <c r="R85" i="58"/>
  <c r="H85" i="58"/>
  <c r="R73" i="58"/>
  <c r="H73" i="58"/>
  <c r="R61" i="58"/>
  <c r="H61" i="58"/>
  <c r="R49" i="58"/>
  <c r="H49" i="58"/>
  <c r="R38" i="58"/>
  <c r="H38" i="58"/>
  <c r="R26" i="58"/>
  <c r="H26" i="58"/>
  <c r="R14" i="58"/>
  <c r="H14" i="58"/>
  <c r="N53" i="102" l="1"/>
  <c r="I53" i="102"/>
  <c r="R2" i="58"/>
  <c r="H2" i="58" l="1"/>
  <c r="AF2" i="56"/>
  <c r="K2" i="91"/>
  <c r="K2" i="99"/>
  <c r="K2" i="75"/>
  <c r="P2" i="44"/>
  <c r="M169" i="44" l="1"/>
  <c r="L169" i="44"/>
  <c r="K169" i="44"/>
  <c r="J169" i="44"/>
  <c r="I169" i="44"/>
  <c r="H169" i="44"/>
  <c r="G169" i="44"/>
  <c r="M140" i="44"/>
  <c r="L140" i="44"/>
  <c r="K140" i="44"/>
  <c r="J140" i="44"/>
  <c r="I140" i="44"/>
  <c r="H140" i="44"/>
  <c r="G140" i="44"/>
  <c r="M125" i="44"/>
  <c r="L125" i="44"/>
  <c r="K125" i="44"/>
  <c r="J125" i="44"/>
  <c r="I125" i="44"/>
  <c r="H125" i="44"/>
  <c r="G125" i="44"/>
  <c r="M110" i="44"/>
  <c r="L110" i="44"/>
  <c r="K110" i="44"/>
  <c r="J110" i="44"/>
  <c r="I110" i="44"/>
  <c r="H110" i="44"/>
  <c r="G110" i="44"/>
  <c r="H87" i="58" l="1"/>
  <c r="R87" i="58"/>
  <c r="R75" i="58"/>
  <c r="H75" i="58"/>
  <c r="H63" i="58"/>
  <c r="R63" i="58"/>
  <c r="R51" i="58"/>
  <c r="H51" i="58"/>
  <c r="H40" i="58"/>
  <c r="R40" i="58"/>
  <c r="R28" i="58"/>
  <c r="H28" i="58"/>
  <c r="H16" i="58"/>
  <c r="R16" i="58"/>
  <c r="R4" i="58"/>
  <c r="M155" i="44"/>
  <c r="L155" i="44"/>
  <c r="K155" i="44"/>
  <c r="J155" i="44"/>
  <c r="I155" i="44"/>
  <c r="H155" i="44"/>
  <c r="G155" i="44"/>
  <c r="G96" i="44"/>
  <c r="N8" i="44"/>
  <c r="N18" i="44"/>
  <c r="N19" i="44" s="1"/>
  <c r="N31" i="44"/>
  <c r="N41" i="44"/>
  <c r="N42" i="44" s="1"/>
  <c r="N44" i="44" s="1"/>
  <c r="N52" i="44"/>
  <c r="N54" i="44"/>
  <c r="N55" i="44"/>
  <c r="N56" i="44"/>
  <c r="N57" i="44"/>
  <c r="N59" i="44"/>
  <c r="N60" i="44"/>
  <c r="N61" i="44"/>
  <c r="N64" i="44"/>
  <c r="M96" i="44"/>
  <c r="L96" i="44"/>
  <c r="K96" i="44"/>
  <c r="J96" i="44"/>
  <c r="I96" i="44"/>
  <c r="H96" i="44"/>
  <c r="G72" i="44"/>
  <c r="R52" i="44"/>
  <c r="Q52" i="44"/>
  <c r="P52" i="44"/>
  <c r="O52" i="44"/>
  <c r="M52" i="44"/>
  <c r="L52" i="44"/>
  <c r="K52" i="44"/>
  <c r="J52" i="44"/>
  <c r="I52" i="44"/>
  <c r="H52" i="44"/>
  <c r="G52" i="44"/>
  <c r="R31" i="44"/>
  <c r="Q31" i="44"/>
  <c r="P31" i="44"/>
  <c r="O31" i="44"/>
  <c r="M31" i="44"/>
  <c r="L31" i="44"/>
  <c r="K31" i="44"/>
  <c r="J31" i="44"/>
  <c r="I31" i="44"/>
  <c r="H31" i="44"/>
  <c r="G31" i="44"/>
  <c r="M72" i="44"/>
  <c r="L72" i="44"/>
  <c r="K72" i="44"/>
  <c r="J72" i="44"/>
  <c r="I72" i="44"/>
  <c r="H72" i="44"/>
  <c r="R8" i="44"/>
  <c r="Q8" i="44"/>
  <c r="P8" i="44"/>
  <c r="O8" i="44"/>
  <c r="M8" i="44"/>
  <c r="L8" i="44"/>
  <c r="K8" i="44"/>
  <c r="J8" i="44"/>
  <c r="I8" i="44"/>
  <c r="H8" i="44"/>
  <c r="M33" i="99"/>
  <c r="L33" i="99"/>
  <c r="K33" i="99"/>
  <c r="J33" i="99"/>
  <c r="I33" i="99"/>
  <c r="H33" i="99"/>
  <c r="M10" i="99"/>
  <c r="L10" i="99"/>
  <c r="K10" i="99"/>
  <c r="J10" i="99"/>
  <c r="I10" i="99"/>
  <c r="H10" i="99"/>
  <c r="M9" i="91"/>
  <c r="L9" i="91"/>
  <c r="K9" i="91"/>
  <c r="J9" i="91"/>
  <c r="I9" i="91"/>
  <c r="H9" i="91"/>
  <c r="G8" i="44"/>
  <c r="G9" i="91"/>
  <c r="G33" i="99"/>
  <c r="G10" i="99"/>
  <c r="H44" i="99"/>
  <c r="H46" i="99" s="1"/>
  <c r="M36" i="99"/>
  <c r="M38" i="99" s="1"/>
  <c r="L36" i="99"/>
  <c r="L38" i="99" s="1"/>
  <c r="K36" i="99"/>
  <c r="K38" i="99" s="1"/>
  <c r="J36" i="99"/>
  <c r="J38" i="99" s="1"/>
  <c r="I36" i="99"/>
  <c r="I38" i="99" s="1"/>
  <c r="H36" i="99"/>
  <c r="H38" i="99" s="1"/>
  <c r="H48" i="99" s="1"/>
  <c r="L23" i="99"/>
  <c r="K23" i="99"/>
  <c r="J23" i="99"/>
  <c r="I23" i="99"/>
  <c r="H23" i="99"/>
  <c r="H190" i="44"/>
  <c r="H180" i="44"/>
  <c r="H164" i="44"/>
  <c r="H166" i="44" s="1"/>
  <c r="H150" i="44"/>
  <c r="H39" i="44" s="1"/>
  <c r="H135" i="44"/>
  <c r="H38" i="44" s="1"/>
  <c r="H59" i="44" s="1"/>
  <c r="H120" i="44"/>
  <c r="H36" i="44" s="1"/>
  <c r="H57" i="44" s="1"/>
  <c r="H105" i="44"/>
  <c r="H35" i="44" s="1"/>
  <c r="H56" i="44" s="1"/>
  <c r="H91" i="44"/>
  <c r="H93" i="44" s="1"/>
  <c r="I80" i="44"/>
  <c r="I33" i="44" s="1"/>
  <c r="I54" i="44" s="1"/>
  <c r="J80" i="44"/>
  <c r="J82" i="44" s="1"/>
  <c r="K80" i="44"/>
  <c r="K33" i="44" s="1"/>
  <c r="L80" i="44"/>
  <c r="L82" i="44" s="1"/>
  <c r="M80" i="44"/>
  <c r="M33" i="44" s="1"/>
  <c r="M54" i="44" s="1"/>
  <c r="H80"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M44" i="99"/>
  <c r="L44" i="99"/>
  <c r="K44" i="99"/>
  <c r="J44" i="99"/>
  <c r="I44" i="99"/>
  <c r="I46" i="99" s="1"/>
  <c r="I120" i="44"/>
  <c r="I122" i="44" s="1"/>
  <c r="J120" i="44"/>
  <c r="J122" i="44" s="1"/>
  <c r="K120" i="44"/>
  <c r="K122" i="44" s="1"/>
  <c r="L120" i="44"/>
  <c r="L122" i="44" s="1"/>
  <c r="M120" i="44"/>
  <c r="M36" i="44" s="1"/>
  <c r="M57" i="44" s="1"/>
  <c r="M190" i="44"/>
  <c r="L190" i="44"/>
  <c r="K190" i="44"/>
  <c r="J190" i="44"/>
  <c r="I190" i="44"/>
  <c r="M164" i="44"/>
  <c r="M166" i="44" s="1"/>
  <c r="L164" i="44"/>
  <c r="L166" i="44" s="1"/>
  <c r="K164" i="44"/>
  <c r="K166" i="44" s="1"/>
  <c r="J164" i="44"/>
  <c r="J166" i="44" s="1"/>
  <c r="I164" i="44"/>
  <c r="I166" i="44" s="1"/>
  <c r="M150" i="44"/>
  <c r="M39" i="44" s="1"/>
  <c r="L150" i="44"/>
  <c r="L39" i="44" s="1"/>
  <c r="K150" i="44"/>
  <c r="K39" i="44" s="1"/>
  <c r="J150" i="44"/>
  <c r="J152" i="44" s="1"/>
  <c r="I150" i="44"/>
  <c r="I39" i="44" s="1"/>
  <c r="I60" i="44" s="1"/>
  <c r="M135" i="44"/>
  <c r="M38" i="44" s="1"/>
  <c r="M59" i="44" s="1"/>
  <c r="L135" i="44"/>
  <c r="L137" i="44" s="1"/>
  <c r="K135" i="44"/>
  <c r="K38" i="44" s="1"/>
  <c r="K59" i="44" s="1"/>
  <c r="J135" i="44"/>
  <c r="J38" i="44" s="1"/>
  <c r="I135" i="44"/>
  <c r="I38" i="44" s="1"/>
  <c r="M180" i="44"/>
  <c r="L180" i="44"/>
  <c r="K180" i="44"/>
  <c r="J180" i="44"/>
  <c r="I180"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5" i="44"/>
  <c r="M35" i="44" s="1"/>
  <c r="M56" i="44" s="1"/>
  <c r="L105" i="44"/>
  <c r="L35" i="44" s="1"/>
  <c r="L56" i="44" s="1"/>
  <c r="K105" i="44"/>
  <c r="K35" i="44" s="1"/>
  <c r="K56" i="44" s="1"/>
  <c r="J105" i="44"/>
  <c r="J35" i="44" s="1"/>
  <c r="I105" i="44"/>
  <c r="I107" i="44" s="1"/>
  <c r="M91" i="44"/>
  <c r="M93" i="44" s="1"/>
  <c r="L91" i="44"/>
  <c r="L34" i="44" s="1"/>
  <c r="K91" i="44"/>
  <c r="K34" i="44" s="1"/>
  <c r="K55" i="44" s="1"/>
  <c r="J91" i="44"/>
  <c r="J93" i="44" s="1"/>
  <c r="I91" i="44"/>
  <c r="I34" i="44" s="1"/>
  <c r="I55" i="44" s="1"/>
  <c r="I48" i="99" l="1"/>
  <c r="J48" i="99"/>
  <c r="K48" i="99"/>
  <c r="L48" i="99"/>
  <c r="M48" i="99"/>
  <c r="I82" i="44"/>
  <c r="H152" i="44"/>
  <c r="N62" i="44"/>
  <c r="M82" i="44"/>
  <c r="H107" i="44"/>
  <c r="M46" i="99"/>
  <c r="M49" i="99" s="1"/>
  <c r="I49" i="99"/>
  <c r="M137" i="44"/>
  <c r="L33" i="44"/>
  <c r="L54" i="44" s="1"/>
  <c r="H34" i="44"/>
  <c r="H55" i="44" s="1"/>
  <c r="K107" i="44"/>
  <c r="L192" i="44"/>
  <c r="L43" i="44" s="1"/>
  <c r="L64" i="44" s="1"/>
  <c r="K137" i="44"/>
  <c r="M107" i="44"/>
  <c r="L93" i="44"/>
  <c r="L152" i="44"/>
  <c r="J40" i="44"/>
  <c r="J61" i="44" s="1"/>
  <c r="I93" i="44"/>
  <c r="L40" i="44"/>
  <c r="L61" i="44" s="1"/>
  <c r="K93" i="44"/>
  <c r="L36" i="44"/>
  <c r="L57" i="44" s="1"/>
  <c r="K40" i="44"/>
  <c r="K61" i="44" s="1"/>
  <c r="H82" i="44"/>
  <c r="K36" i="44"/>
  <c r="K57" i="44" s="1"/>
  <c r="H40" i="44"/>
  <c r="H61" i="44" s="1"/>
  <c r="J192" i="44"/>
  <c r="J43" i="44" s="1"/>
  <c r="J64" i="44" s="1"/>
  <c r="L38" i="44"/>
  <c r="L59" i="44" s="1"/>
  <c r="H122" i="44"/>
  <c r="R62" i="44"/>
  <c r="M40" i="44"/>
  <c r="M61" i="44" s="1"/>
  <c r="J137" i="44"/>
  <c r="I40" i="44"/>
  <c r="I61" i="44" s="1"/>
  <c r="H137" i="44"/>
  <c r="J34" i="44"/>
  <c r="J55" i="44" s="1"/>
  <c r="J33" i="44"/>
  <c r="J54" i="44" s="1"/>
  <c r="I192" i="44"/>
  <c r="I43" i="44" s="1"/>
  <c r="I64" i="44" s="1"/>
  <c r="M192" i="44"/>
  <c r="M43" i="44" s="1"/>
  <c r="M64" i="44" s="1"/>
  <c r="H192" i="44"/>
  <c r="H43" i="44" s="1"/>
  <c r="H64" i="44" s="1"/>
  <c r="K46" i="99"/>
  <c r="K49" i="99" s="1"/>
  <c r="Q62" i="44"/>
  <c r="R19" i="44"/>
  <c r="R21" i="44" s="1"/>
  <c r="R27" i="44" s="1"/>
  <c r="O63" i="44"/>
  <c r="O21" i="44"/>
  <c r="O27" i="44" s="1"/>
  <c r="N21" i="44"/>
  <c r="N65" i="44" s="1"/>
  <c r="N63" i="44"/>
  <c r="K60" i="44"/>
  <c r="I152" i="44"/>
  <c r="M152" i="44"/>
  <c r="P62" i="44"/>
  <c r="J36" i="44"/>
  <c r="J57" i="44" s="1"/>
  <c r="L46" i="99"/>
  <c r="L49" i="99" s="1"/>
  <c r="I36" i="44"/>
  <c r="I57" i="44" s="1"/>
  <c r="K192" i="44"/>
  <c r="K43" i="44" s="1"/>
  <c r="K64" i="44" s="1"/>
  <c r="J39" i="44"/>
  <c r="J60" i="44" s="1"/>
  <c r="M122" i="44"/>
  <c r="K152" i="44"/>
  <c r="I137" i="44"/>
  <c r="H49" i="99"/>
  <c r="I35" i="44"/>
  <c r="I56" i="44" s="1"/>
  <c r="O62" i="44"/>
  <c r="L107" i="44"/>
  <c r="J46" i="99"/>
  <c r="J49" i="99" s="1"/>
  <c r="K82" i="44"/>
  <c r="P21" i="44"/>
  <c r="P63" i="44"/>
  <c r="J56" i="44"/>
  <c r="R44" i="44"/>
  <c r="M60" i="44"/>
  <c r="Q27" i="44"/>
  <c r="Q44" i="44"/>
  <c r="Q65" i="44" s="1"/>
  <c r="Q63" i="44"/>
  <c r="I59" i="44"/>
  <c r="K54" i="44"/>
  <c r="H60" i="44"/>
  <c r="L55" i="44"/>
  <c r="J59" i="44"/>
  <c r="L60" i="44"/>
  <c r="J107" i="44"/>
  <c r="M34" i="44"/>
  <c r="I41" i="44" l="1"/>
  <c r="I42" i="44" s="1"/>
  <c r="R65" i="44"/>
  <c r="K41" i="44"/>
  <c r="K62" i="44" s="1"/>
  <c r="L41" i="44"/>
  <c r="L62" i="44" s="1"/>
  <c r="H41" i="44"/>
  <c r="H62" i="44" s="1"/>
  <c r="J41" i="44"/>
  <c r="J62" i="44" s="1"/>
  <c r="M41" i="44"/>
  <c r="M62" i="44" s="1"/>
  <c r="R63" i="44"/>
  <c r="O65" i="44"/>
  <c r="N27" i="44"/>
  <c r="M55" i="44"/>
  <c r="P65" i="44"/>
  <c r="P27" i="44"/>
  <c r="I62" i="44" l="1"/>
  <c r="K42" i="44"/>
  <c r="K63" i="44" s="1"/>
  <c r="J42" i="44"/>
  <c r="H42" i="44"/>
  <c r="H44" i="44" s="1"/>
  <c r="H65" i="44" s="1"/>
  <c r="M42" i="44"/>
  <c r="M63" i="44" s="1"/>
  <c r="L42" i="44"/>
  <c r="L63" i="44" s="1"/>
  <c r="I63" i="44"/>
  <c r="I44" i="44"/>
  <c r="I65" i="44" s="1"/>
  <c r="K44" i="44" l="1"/>
  <c r="K65" i="44" s="1"/>
  <c r="L44" i="44"/>
  <c r="L65" i="44" s="1"/>
  <c r="H63" i="44"/>
  <c r="J63" i="44"/>
  <c r="J44" i="44"/>
  <c r="J65" i="44" s="1"/>
  <c r="M44" i="44"/>
  <c r="M65" i="44" s="1"/>
</calcChain>
</file>

<file path=xl/sharedStrings.xml><?xml version="1.0" encoding="utf-8"?>
<sst xmlns="http://schemas.openxmlformats.org/spreadsheetml/2006/main" count="2036" uniqueCount="755">
  <si>
    <t>Schedules 11a–13</t>
  </si>
  <si>
    <t>Company Name</t>
  </si>
  <si>
    <t>Disclosure Date</t>
  </si>
  <si>
    <t>AMP Planning Period Start Date (first day)</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</si>
  <si>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</si>
  <si>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</si>
  <si>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</si>
  <si>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</si>
  <si>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</si>
  <si>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</si>
  <si>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</si>
  <si>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</si>
  <si>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</si>
  <si>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</si>
  <si>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</si>
  <si>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</si>
  <si>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</si>
  <si>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</si>
  <si>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</si>
  <si>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</si>
  <si>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</si>
  <si>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</si>
  <si>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</si>
  <si>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</si>
  <si>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</si>
  <si>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</si>
  <si>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</si>
  <si>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</si>
  <si>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</si>
  <si>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</si>
  <si>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</si>
  <si>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Inserting Additional Rows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</si>
  <si>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</si>
  <si>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</si>
  <si>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</si>
  <si>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</si>
  <si>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</si>
  <si>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</si>
  <si>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</si>
  <si>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</si>
  <si>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</si>
  <si>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</si>
  <si>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</si>
  <si>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</si>
  <si>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</si>
  <si>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</si>
  <si>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</si>
  <si>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</si>
  <si>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</si>
  <si>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</si>
  <si>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</si>
  <si>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</si>
  <si>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</si>
  <si>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</si>
  <si>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</si>
  <si>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</si>
  <si>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</si>
  <si>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</si>
  <si>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</si>
  <si>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</si>
  <si>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</si>
  <si>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</si>
  <si>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</si>
  <si>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</si>
  <si>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</si>
  <si>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</si>
  <si>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</si>
  <si>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</si>
  <si>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</si>
  <si>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</si>
  <si>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</si>
  <si>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</si>
  <si>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</si>
  <si>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</si>
  <si>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</si>
  <si>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</si>
  <si>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</si>
  <si>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</si>
  <si>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</si>
  <si>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</si>
  <si>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</si>
  <si>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</si>
  <si>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</si>
  <si>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</si>
  <si>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</si>
  <si>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</si>
  <si>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</si>
  <si>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</si>
  <si>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</si>
  <si>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</si>
  <si>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</si>
  <si>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[EDB consumer type]</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</si>
  <si>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</si>
  <si>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</si>
  <si>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</si>
  <si>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</si>
  <si>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</si>
  <si>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</si>
  <si>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</si>
  <si>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</si>
  <si>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</si>
  <si>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</si>
  <si>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</si>
  <si>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</si>
  <si>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</si>
  <si>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</si>
  <si>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</si>
  <si>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</si>
  <si>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</si>
  <si>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</si>
  <si>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</si>
  <si>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</si>
  <si>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</si>
  <si>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</si>
  <si>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</si>
  <si>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</si>
  <si>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</si>
  <si>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[Description of material 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</si>
  <si>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</si>
  <si>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</si>
  <si>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</si>
  <si>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</si>
  <si>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</si>
  <si>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</si>
  <si>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</si>
  <si>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</si>
  <si>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</si>
  <si>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</si>
  <si>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</si>
  <si>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</si>
  <si>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</si>
  <si>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</si>
  <si>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</si>
  <si>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</si>
  <si>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</si>
  <si>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</si>
  <si>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</si>
  <si>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</si>
  <si>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</si>
  <si>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</si>
  <si>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</si>
  <si>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</si>
  <si>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</si>
  <si>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</si>
  <si>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</si>
  <si>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</si>
  <si>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</si>
  <si>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</si>
  <si>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</si>
  <si>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</si>
  <si>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</si>
  <si>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</si>
  <si>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</si>
  <si>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</si>
  <si>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</si>
  <si>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</si>
  <si>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</si>
  <si>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</si>
  <si>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Direct billing*</t>
  </si>
  <si>
    <t xml:space="preserve">Research and Development </t>
  </si>
  <si>
    <t>Insurance</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</si>
  <si>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</si>
  <si>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</si>
  <si>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</si>
  <si>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</si>
  <si>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</si>
  <si>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</si>
  <si>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</si>
  <si>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</si>
  <si>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</si>
  <si>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</si>
  <si>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</si>
  <si>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</si>
  <si>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</si>
  <si>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</si>
  <si>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</si>
  <si>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</si>
  <si>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</si>
  <si>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</si>
  <si>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</si>
  <si>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</si>
  <si>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</si>
  <si>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[Select one]</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</si>
  <si>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</si>
  <si>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</si>
  <si>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</si>
  <si>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</si>
  <si>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</si>
  <si>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</si>
  <si>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</si>
  <si>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</si>
  <si>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</si>
  <si>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</si>
  <si>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</si>
  <si>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</si>
  <si>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</si>
  <si>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</si>
  <si>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</si>
  <si>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</si>
  <si>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</si>
  <si>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</si>
  <si>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</si>
  <si>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</si>
  <si>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</si>
  <si>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</si>
  <si>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</si>
  <si>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</si>
  <si>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</si>
  <si>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</si>
  <si>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</si>
  <si>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</si>
  <si>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</si>
  <si>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</si>
  <si>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</si>
  <si>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</si>
  <si>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</si>
  <si>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</si>
  <si>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</si>
  <si>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</si>
  <si>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</si>
  <si>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</si>
  <si>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</si>
  <si>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</si>
  <si>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</si>
  <si>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</si>
  <si>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</si>
  <si>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</si>
  <si>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</si>
  <si>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</si>
  <si>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</si>
  <si>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</si>
  <si>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</si>
  <si>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</si>
  <si>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</si>
  <si>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</si>
  <si>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</si>
  <si>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</si>
  <si>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</si>
  <si>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</si>
  <si>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</si>
  <si>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</si>
  <si>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</si>
  <si>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</si>
  <si>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</si>
  <si>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</si>
  <si>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</si>
  <si>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</si>
  <si>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</si>
  <si>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</si>
  <si>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</si>
  <si>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</si>
  <si>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</si>
  <si>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</si>
  <si>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</si>
  <si>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</si>
  <si>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</si>
  <si>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</si>
  <si>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</si>
  <si>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12b(i): System Growth - Zone Substations</t>
  </si>
  <si>
    <t>Existing Zone Substations</t>
  </si>
  <si>
    <t>Explanation</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</si>
  <si>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</si>
  <si>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Number of connections</t>
  </si>
  <si>
    <t>Connections total</t>
  </si>
  <si>
    <t>Distributed generation</t>
  </si>
  <si>
    <t>Number of connections made in year</t>
  </si>
  <si>
    <t>Capacity of distributed generation installed in year (MVA)</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</si>
  <si>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</si>
  <si>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</si>
  <si>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</si>
  <si>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</si>
  <si>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</si>
  <si>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</si>
  <si>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</si>
  <si>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</si>
  <si>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</si>
  <si>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</si>
  <si>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</si>
  <si>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</si>
  <si>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</si>
  <si>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</si>
  <si>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</si>
  <si>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</si>
  <si>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</si>
  <si>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</si>
  <si>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</si>
  <si>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</si>
  <si>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</si>
  <si>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</si>
  <si>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</si>
  <si>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</si>
  <si>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</si>
  <si>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</si>
  <si>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</si>
  <si>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</si>
  <si>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</si>
  <si>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</si>
  <si>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</si>
  <si>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</si>
  <si>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</si>
  <si>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</si>
  <si>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</si>
  <si>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</si>
  <si>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</si>
  <si>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</si>
  <si>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</si>
  <si>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</si>
  <si>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</si>
  <si>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</si>
  <si>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</si>
  <si>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</si>
  <si>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</si>
  <si>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</si>
  <si>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</si>
  <si>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</si>
  <si>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</si>
  <si>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</si>
  <si>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</si>
  <si>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</si>
  <si>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</si>
  <si>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</si>
  <si>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</si>
  <si>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</si>
  <si>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</si>
  <si>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</si>
  <si>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</si>
  <si>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</si>
  <si>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</si>
  <si>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</si>
  <si>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</si>
  <si>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</si>
  <si>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</si>
  <si>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</si>
  <si>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</si>
  <si>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</si>
  <si>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</si>
  <si>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</si>
  <si>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</si>
  <si>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</si>
  <si>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</si>
  <si>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</si>
  <si>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</si>
  <si>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</si>
  <si>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</si>
  <si>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</si>
  <si>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</si>
  <si>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</si>
  <si>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</si>
  <si>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</si>
  <si>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</si>
  <si>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</si>
  <si>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</si>
  <si>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</si>
  <si>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</si>
  <si>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</si>
  <si>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</si>
  <si>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</si>
  <si>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</si>
  <si>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</si>
  <si>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</si>
  <si>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</si>
  <si>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</si>
  <si>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</si>
  <si>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</si>
  <si>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</si>
  <si>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</si>
  <si>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</si>
  <si>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</si>
  <si>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</si>
  <si>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</si>
  <si>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</si>
  <si>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</si>
  <si>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</si>
  <si>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</si>
  <si>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</si>
  <si>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</si>
  <si>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</si>
  <si>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</si>
  <si>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</si>
  <si>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</si>
  <si>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</si>
  <si>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</si>
  <si>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</si>
  <si>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</si>
  <si>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</si>
  <si>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</si>
  <si>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</si>
  <si>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</si>
  <si>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</si>
  <si>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</si>
  <si>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</si>
  <si>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</si>
  <si>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</si>
  <si>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</si>
  <si>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</si>
  <si>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</si>
  <si>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</si>
  <si>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</si>
  <si>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</si>
  <si>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</si>
  <si>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</si>
  <si>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</si>
  <si>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</si>
  <si>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</si>
  <si>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</si>
  <si>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</si>
  <si>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</si>
  <si>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</si>
  <si>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</si>
  <si>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</si>
  <si>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</si>
  <si>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</si>
  <si>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</si>
  <si>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</si>
  <si>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</si>
  <si>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</si>
  <si>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</si>
  <si>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</si>
  <si>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</si>
  <si>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</si>
  <si>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</si>
  <si>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</si>
  <si>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</si>
  <si>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</si>
  <si>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</si>
  <si>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</si>
  <si>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</si>
  <si>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</si>
  <si>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</si>
  <si>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</si>
  <si>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</si>
  <si>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</si>
  <si>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</si>
  <si>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</si>
  <si>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</si>
  <si>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</si>
  <si>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</si>
  <si>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</si>
  <si>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</si>
  <si>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</si>
  <si>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</si>
  <si>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</si>
  <si>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</si>
  <si>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</si>
  <si>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</si>
  <si>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</si>
  <si>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</si>
  <si>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</si>
  <si>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</si>
  <si>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</si>
  <si>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</si>
  <si>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</si>
  <si>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</si>
  <si>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</si>
  <si>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</si>
  <si>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</si>
  <si>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</si>
  <si>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</si>
  <si>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</si>
  <si>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</si>
  <si>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</si>
  <si>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</si>
  <si>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</si>
  <si>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</si>
  <si>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</si>
  <si>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</si>
  <si>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</si>
  <si>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</si>
  <si>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</si>
  <si>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</si>
  <si>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</si>
  <si>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</si>
  <si>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</si>
  <si>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</si>
  <si>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</si>
  <si>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</si>
  <si>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</si>
  <si>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</si>
  <si>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</si>
  <si>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</si>
  <si>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</si>
  <si>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</si>
  <si>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</si>
  <si>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</si>
  <si>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</si>
  <si>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</si>
  <si>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</si>
  <si>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</si>
  <si>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</si>
  <si>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</si>
  <si>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</si>
  <si>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</si>
  <si>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</si>
  <si>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</si>
  <si>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</si>
  <si>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</si>
  <si>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</si>
  <si>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</si>
  <si>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</si>
  <si>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</si>
  <si>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</si>
  <si>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</si>
  <si>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</si>
  <si>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</si>
  <si>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</si>
  <si>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</si>
  <si>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</si>
  <si>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</si>
  <si>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</si>
  <si>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</si>
  <si>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</si>
  <si>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</si>
  <si>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</si>
  <si>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</si>
  <si>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</si>
  <si>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</si>
  <si>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</si>
  <si>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</si>
  <si>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</si>
  <si>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</si>
  <si>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</si>
  <si>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</si>
  <si>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</si>
  <si>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</si>
  <si>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</si>
  <si>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</si>
  <si>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</si>
  <si>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</si>
  <si>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</si>
  <si>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</si>
  <si>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</si>
  <si>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</si>
  <si>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</si>
  <si>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</si>
  <si>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</si>
  <si>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</si>
  <si>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</si>
  <si>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</si>
  <si>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</si>
  <si>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</si>
  <si>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</si>
  <si>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</si>
  <si>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</si>
  <si>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</si>
  <si>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</si>
  <si>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</si>
  <si>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</si>
  <si>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</si>
  <si>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</si>
  <si>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</si>
  <si>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</si>
  <si>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</si>
  <si>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</si>
  <si>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</si>
  <si>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</si>
  <si>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</si>
  <si>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</si>
  <si>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</si>
  <si>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</si>
  <si>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</si>
  <si>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</si>
  <si>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</si>
  <si>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</si>
  <si>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</si>
  <si>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</si>
  <si>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</si>
  <si>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</si>
  <si>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</si>
  <si>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</si>
  <si>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</si>
  <si>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</si>
  <si>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</si>
  <si>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</si>
  <si>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</si>
  <si>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</si>
  <si>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</si>
  <si>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</si>
  <si>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EDBs may provide explanatory comment on the options they have considered (including scenarios used) in assessing forecast operational expenditure for the current disclosure year and a 10 year planning period in Schedule 15.</t>
  </si>
  <si>
    <t>12c(i): Consumer Connections</t>
  </si>
  <si>
    <t>Number of ICPs connected during year by consumer type</t>
  </si>
  <si>
    <r>
      <t>The Schedules take the form of templates for</t>
    </r>
    <r>
      <rPr>
        <sz val="10"/>
        <rFont val="Calibri"/>
        <family val="4"/>
        <scheme val="minor"/>
      </rPr>
      <t xml:space="preserve">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      </t>
    </r>
    <r>
      <rPr>
        <sz val="10"/>
        <rFont val="Calibri"/>
        <family val="2"/>
        <scheme val="minor"/>
      </rPr>
      <t xml:space="preserve"> </t>
    </r>
  </si>
  <si>
    <r>
      <t>The</t>
    </r>
    <r>
      <rPr>
        <sz val="10"/>
        <rFont val="Calibri"/>
        <family val="2"/>
        <scheme val="minor"/>
      </rPr>
      <t xml:space="preserve"> schedule</t>
    </r>
    <r>
      <rPr>
        <sz val="10"/>
        <rFont val="Calibri"/>
        <family val="4"/>
        <scheme val="minor"/>
      </rPr>
      <t xml:space="preserve"> 11a, 12b and 12c</t>
    </r>
    <r>
      <rPr>
        <sz val="10"/>
        <rFont val="Calibri"/>
        <family val="2"/>
        <scheme val="minor"/>
      </rPr>
      <t xml:space="preserve"> templates</t>
    </r>
    <r>
      <rPr>
        <sz val="10"/>
        <rFont val="Calibri"/>
        <family val="4"/>
        <scheme val="minor"/>
      </rPr>
      <t xml:space="preserve"> may require additional rows to be inserted in tables marked 'include additional rows if needed'. </t>
    </r>
  </si>
  <si>
    <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EDBs must express the information in this schedule (11a) as a specific value rather than ranges. Any supporting information about these values may be disclosed in Schedule 15 (Voluntary Explanatory Notes). 
This information is not part of audited disclosure information.</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</si>
  <si>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EDBs must express the information in this schedule (11b) as a specific value rather than ranges. If EDBs wish to provide any supporting information about these values, this may be disclosed in Schedule 15 (Voluntary Explanatory Notes).
This information is not part of audited disclosure information.
</t>
  </si>
  <si>
    <t>SCHEDULE 12c: REPORT ON FORECAST NETWORK DEMAND</t>
  </si>
  <si>
    <t>Constraint solution progress</t>
  </si>
  <si>
    <t>Constraint primary cause</t>
  </si>
  <si>
    <t>Year of any forecast constraint</t>
  </si>
  <si>
    <t>Constraint solution type</t>
  </si>
  <si>
    <t>Forecast constraint type</t>
  </si>
  <si>
    <t>Available capacity +5 yrs (MVA)</t>
  </si>
  <si>
    <t>Min. available capacity +10 yrs (MVA)</t>
  </si>
  <si>
    <t>Max. available capacity +10 yrs (MVA)</t>
  </si>
  <si>
    <t>Security of supply classification +5 yrs
(type)</t>
  </si>
  <si>
    <t>Security of supply classification +10 yrs (type)</t>
  </si>
  <si>
    <t>Peak load period +5 yrs</t>
  </si>
  <si>
    <t>Peak load period +10 yrs</t>
  </si>
  <si>
    <t>Temporary constraint solution remaining lifespan</t>
  </si>
  <si>
    <t>Current peak load period</t>
  </si>
  <si>
    <t>Current constraint type</t>
  </si>
  <si>
    <t>Current available capacity (MVA)</t>
  </si>
  <si>
    <t>EDB Information Disclosure Requirements</t>
  </si>
  <si>
    <t>Information Templates</t>
  </si>
  <si>
    <t>¹  Extend table as necessary to disclose all capacity and constraint information by each zone substation</t>
  </si>
  <si>
    <t>Current peak load
(MVA)</t>
  </si>
  <si>
    <t>Installed operating capacity
(MVA)</t>
  </si>
  <si>
    <t>Current security of supply classification
(type)</t>
  </si>
  <si>
    <t>This schedule requires a breakdown of current and forecast capacity and constraints for each zone substation. The data provided should be consistent with the information provided in the AMP. Information provided in this table should relate to the operation of the network in its normal steady state configuration.</t>
  </si>
  <si>
    <t>Non-network solutions provided by a related party or third party</t>
  </si>
  <si>
    <t>Templates for Schedules 11a–13 excluding 11c</t>
  </si>
  <si>
    <t>Excluding 11c</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</si>
  <si>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2023").</t>
  </si>
  <si>
    <t xml:space="preserve">Additional rows must not be inserted directly above the first row or below the last row of a table. This is to ensure that entries made in the new row are included in the totals.
</t>
  </si>
  <si>
    <t>Schedule 12a columns G to L contain conditional formatting. The cells will change colour if the row totals do not add to 100%.</t>
  </si>
  <si>
    <t>Not Required before DY2025</t>
  </si>
  <si>
    <t>This document forms Schedules 11a–13 to the Electricity Distribution Information Disclosure (Targeted Review 2024) Amendment Determination 2024 [2024] NZCC 2.</t>
  </si>
  <si>
    <t>Security of Supply Classification
(type)</t>
  </si>
  <si>
    <t>Not Required after DY2024</t>
  </si>
  <si>
    <t>Installed firm Capacity (MVA)</t>
  </si>
  <si>
    <t>Transfer Capacity
(MVA)</t>
  </si>
  <si>
    <t>Utilisation of Installed Firm Capacity
%</t>
  </si>
  <si>
    <t>Installed Firm Capacity +5 years
(MVA)</t>
  </si>
  <si>
    <t>Utilisation of Installed Firm Capacity + 5yrs
%</t>
  </si>
  <si>
    <t>Installed Firm Capacity 
Constraint +5 years
(cause)</t>
  </si>
  <si>
    <t>12c(ii): System Demand</t>
  </si>
  <si>
    <t>Prepared 16 February 2024.</t>
  </si>
  <si>
    <t/>
  </si>
  <si>
    <t>Aurora Energy Limited</t>
  </si>
  <si>
    <t>N/A</t>
  </si>
  <si>
    <t>Alexandra</t>
  </si>
  <si>
    <t>Clyde/Earnscleugh</t>
  </si>
  <si>
    <t>Earnscleugh</t>
  </si>
  <si>
    <t>Ettrick</t>
  </si>
  <si>
    <t>Lauder Flat</t>
  </si>
  <si>
    <t>Omakau</t>
  </si>
  <si>
    <t>Roxburgh</t>
  </si>
  <si>
    <t>Camp Hill</t>
  </si>
  <si>
    <t>Cardrona</t>
  </si>
  <si>
    <t>Cromwell</t>
  </si>
  <si>
    <t>Lindis Crossing</t>
  </si>
  <si>
    <t>Queensberry</t>
  </si>
  <si>
    <t>Wanaka</t>
  </si>
  <si>
    <t>Arrowtown</t>
  </si>
  <si>
    <t>Commonage</t>
  </si>
  <si>
    <t>Coronet Peak</t>
  </si>
  <si>
    <t>Dalefield</t>
  </si>
  <si>
    <t>Fernhill</t>
  </si>
  <si>
    <t>Frankton</t>
  </si>
  <si>
    <t>Queenstown</t>
  </si>
  <si>
    <t>Remarkables</t>
  </si>
  <si>
    <t>Berwick</t>
  </si>
  <si>
    <t>East Taieri</t>
  </si>
  <si>
    <t>Green Island</t>
  </si>
  <si>
    <t>Halfway Bush</t>
  </si>
  <si>
    <t>Kaikorai Valley</t>
  </si>
  <si>
    <t>Mosgiel</t>
  </si>
  <si>
    <t>North East Valley</t>
  </si>
  <si>
    <t>Outram</t>
  </si>
  <si>
    <t>Port Chalmers</t>
  </si>
  <si>
    <t>Smith Street</t>
  </si>
  <si>
    <t>Ward Street</t>
  </si>
  <si>
    <t>Willowbank</t>
  </si>
  <si>
    <t>Andersons Bay</t>
  </si>
  <si>
    <t>Carisbrook</t>
  </si>
  <si>
    <t>Corstorphine</t>
  </si>
  <si>
    <t>North City</t>
  </si>
  <si>
    <t>South City</t>
  </si>
  <si>
    <t>St Kilda</t>
  </si>
  <si>
    <t>Winter</t>
  </si>
  <si>
    <t>Summer</t>
  </si>
  <si>
    <t>Autumn</t>
  </si>
  <si>
    <t>Spring</t>
  </si>
  <si>
    <t>N-1 switched</t>
  </si>
  <si>
    <t>No constraint</t>
  </si>
  <si>
    <t>N-1</t>
  </si>
  <si>
    <t>Capacity</t>
  </si>
  <si>
    <t>10+</t>
  </si>
  <si>
    <t>Not applicable</t>
  </si>
  <si>
    <t>N</t>
  </si>
  <si>
    <t>Divert load to alternative substation</t>
  </si>
  <si>
    <t>Implementation stage</t>
  </si>
  <si>
    <t>Subtransmission circuit</t>
  </si>
  <si>
    <t>Network upgrade</t>
  </si>
  <si>
    <t>Planning stage</t>
  </si>
  <si>
    <t>Security</t>
  </si>
  <si>
    <t>Zone substation transformer</t>
  </si>
  <si>
    <t>Solution confirmed</t>
  </si>
  <si>
    <t>None</t>
  </si>
  <si>
    <t>1 - 3 years</t>
  </si>
  <si>
    <t xml:space="preserve">Due to aging assets, Clyde/Earnscleugh (CE) substation will be replaced by new Dunstan substation (aimed to be completed by RY27).  We will transfer all CE load in RY28 and decommission CE by RY28.
We have reinforced the CE distribution network to provide better back-up from Alexandra substation.  We currently divert load to Alexandra substation during summer peak period. </t>
  </si>
  <si>
    <t>Earnscleugh substation provides short term partial back up to CE substation.  We plan to decommision Earnscleugh substation when the distribution feeders of CE have been transferred to the new Dunstan substation by RY28.</t>
  </si>
  <si>
    <t>The substation is scheduled to be renewed in RY33.  This provides an oppurtunity to install a standard transformer size and 11kV switchgear to reconfigure the distribution network to uplift reliability.  This work would also increase transfer capacity to Roxburgh substation.</t>
  </si>
  <si>
    <t>The Alexandra-Omakau (AX-OM) 33kV subtransmission (N-security) supplies Omakau and Lauder Flat substations.  The said subtransmission is limited by the squirrel conductors in the circuit.  We plan to replace the said conductors of Alexandra-Omakau subtransmission line by RY28 -30.
The Lauder Flat zone transformer is planned to be replaced in RY31.  There is an oppurtunity to supply Lauder Flat load with two feeders from the new Omakau substation and decommission Lauder Flat substation instead of replacing the transformer.</t>
  </si>
  <si>
    <t xml:space="preserve">The AX-OM 33kV subtransmission (N-security) supplies Omakau and Lauder Flat substations.  The said subtransmission is limited by the squirrel conductors in the circuit.  We plan to replace the said conductors of Alexandra-Omakau subtransmission line by RY28 -30.  
We are rebuilding a new Omakau substation with a higher transformer capacity in a different location which is planned to be completed in RY25.  </t>
  </si>
  <si>
    <t>There is strong growth in the Camp Hill (CH) substation network area.  We plan to install fans to increase transformer capacity to 10MVA in RY27.  Further, we plan to build a new substation (Luggate) in RY29-31 and transfer some load of CH.</t>
  </si>
  <si>
    <t xml:space="preserve">The load at Cardrona is increasing.  Last year, we have installed a higher capacity transformer at Cardrona substation.  The said substation is currently an N security substation.  We plan to build another 66kV line to increase security of supply in RY33-35. </t>
  </si>
  <si>
    <t>The demand on both Lindis Crossing (LC) and Queensberry (QB) substations is growing.  We plan to transfer some load of Lindis Crossing substation to the new substation that would replace QB substation.  Further, we plan to upgrade portion of the feeders that links the two N security substations to increase transfer capacity.</t>
  </si>
  <si>
    <t>The demand on both LC and QB substations is growing. We plan to build a new substation with higher capacity from RY25 to RY28 to replace the existing QB substation and decommision the old substation..  Upon completion, some LC load will be transferred to the new substation. Further, we plan to upgrade portion of the feeders that links the two N security substations to increase transfer capacity.</t>
  </si>
  <si>
    <t>We plan to install a 24MVA transformer in RY27 at the Riverbank switching station and transfer some Wanaka substation load on the same year.  Operationally, we have the capabiity to move &gt;1.5MVA load to Cam Hill substation.</t>
  </si>
  <si>
    <t>The substation is planned to be renewed at the later part of the 10-year plan.  The demand in the network area of Arrowtown substation (AT) will be above its firm capacity by RY26.  We plan to build a new substation (Malaghans) and transfer  some load of  AT to the new Malaghans substation in RY30.   A new substation (Whitechapel) is planned to be built by RY31-33 and AT load will be transferred by RY33-35 .</t>
  </si>
  <si>
    <t>The substation load is projected to increase.  We plan to build a new substation (Malaghans) and transfer Coronet Peak substation load to the new substation in RY30.  After the load transfer, Coronet Peak substation will be decommissioned.</t>
  </si>
  <si>
    <t>The Dalefield substation network area demand is growing and projected to be above its capacity. We plan to build a new substation (Malaghans) in RY25-28 with higher capacity and N-1 security level.  Further, we will rationalise the distribution network in the Dalefield, Arthurs Point, and Speargrass area which is currently fed by substations - Dalefield, Frankton and Arrowtown.  We plan to transfer the loads in these areas to the new Malaghans substation in RY28-30.  After the load transfer, Dalefield substation will be decommissioned.</t>
  </si>
  <si>
    <t>The demand of the Queenstown subtransmission which supplies substations - Queenstown, Fernhill and Commonage is forecast to be above its firm capacity in RY31.  We plan to upgrade the limiting sections of the subtransmission to increase its capacity and security by RY30-31.</t>
  </si>
  <si>
    <t>The demand in the Frankton network area is growing and the Frankton substation demand forecast indicates that the load will be above the firm capacity.  We plan to build two substations (Whakatipu and Jacks Point) to cater for localised growth areas in Frankton, Kelvin Heights and Jacks Point.</t>
  </si>
  <si>
    <t>Residential</t>
  </si>
  <si>
    <t>Load Group 0</t>
  </si>
  <si>
    <t>Load Group 0A</t>
  </si>
  <si>
    <t>Load Group 1A</t>
  </si>
  <si>
    <t>Load Group 1</t>
  </si>
  <si>
    <t>Load Group 2</t>
  </si>
  <si>
    <t>Load Group 3</t>
  </si>
  <si>
    <t>Load Group 3A</t>
  </si>
  <si>
    <t>Load Group 4</t>
  </si>
  <si>
    <t>Load Group 5</t>
  </si>
  <si>
    <t>Street Lighting &amp; DUML</t>
  </si>
  <si>
    <t>The zone transformers are planned to be replaced with higher capacity in RY27-28.</t>
  </si>
  <si>
    <t>The zone transformers are planned to be replaced with higher capacity in RY29-30.</t>
  </si>
  <si>
    <t>Total Network</t>
  </si>
  <si>
    <t>Dunedin</t>
  </si>
  <si>
    <t>Our Asset Management Policy is authorised by the Chair and CEO and published within our Controlled Document System.  Our Asset Management Policy was reviewed, updated and Board approved in January 2024.  It has an active role in informing the development of our SAMP and lower level asset management strategies. Greater communication of the AM Policy would further enhance understanding and line of sight in Asset Management</t>
  </si>
  <si>
    <t>There are good linkages between the asset management strategy and other appropriate organisational policies and strategies such as the Business strategic priorities and our Risk Management framework but this is not yet comprehensive. Completion of our SAMP would further enhance the linkages (demonstrated in our AMP) between our Business Plan and our AM strategic objectives.</t>
  </si>
  <si>
    <t xml:space="preserve">Lifecycle have produced our first Fleet Strategies (for critical fleets) in the past 12months.  We have developed these documents to enable a decision making process at fleet/lifecycle level, that is guided by AM strategy, AM objectives and Organisational strategic priorities.  We will build on the work done, make the strategies living documents - enable continuous improvement of lifecycle decision making and create Fleet Strategies for non-critical fleets. </t>
  </si>
  <si>
    <t>Fleet Strategies have been documented for critical fleets.  For asset systems (groups of assets) we are progressing towards optimising Opex and Capex activities at that system level, but are somewhat constrained and will be until we have enhanced Systems (IT) for managing data.</t>
  </si>
  <si>
    <t>A significant amount of communication is undertaken digitally and in person during team meetings, one on one discussions and governance groups - AMCL October 2019. Additional governance practices, management processes, and external communication channels have been put in place since 2019.</t>
  </si>
  <si>
    <t>Processes documented within Promapp include roles and responsibilities. Internal position descriptions for our staff, and our contracts for outsourcing designate responsibilities for the delivery of our actions set out in our AMP</t>
  </si>
  <si>
    <t>We have made significant improvement to our capability to deliver our asset management plan efficiently and effectively including a retenderof  our field service agreements. Completing the implementation of our AMS software (Maximo) and our improved cost estimation practices will further lift our maturity.</t>
  </si>
  <si>
    <t>Incident management and business continuity plan documents have been updated and revised since the last assessment. Emergency management and communication plans are regularly tested and any improvement opportunities are identified and</t>
  </si>
  <si>
    <t xml:space="preserve">Management roles are in place to deliver the asset management strategy and policies.  All roles have up to date position descriptions aligned to the delivery of asset management objectives. </t>
  </si>
  <si>
    <t>Our resource planning process is informed by regular ELT review of business priorities and by processes to monitor and track our progress against agreed asset management improvement plans (e.g. CPP improvemnt plan) and the delivery of our annual work plan. We are largely meeting our asset management deadlines and we flex resources as required to stay on track. Staff departures from time to time require a continuous focus on recruitment. Further improvement requires a proactive (forward looking) planning approach.</t>
  </si>
  <si>
    <t>GM of Asset Management and Planning  emphasises the need to meet asset management requirements, including the commitment to seek alignment with ISO 55000. There are regular team briefings and communication from top management to all relevant staff that refer to Asset Management Objectives and progress against them.</t>
  </si>
  <si>
    <t>Process for Contract Management inplace and operational. Contractor selection process documented. Field Service Agreements are actively reviewed and ammended where appropriate. Alignment with asset management objectives and policies in development.</t>
  </si>
  <si>
    <t xml:space="preserve">Aurora Energy has an established organisational chart and roles to support the delivery of asset management.  Critical roles in this area have been identified with succession planning underway.  Aurora Energy has conducted a functional review to identify potential future roles which may be required to support asset management processes as part of strategic workforce planning processes.  </t>
  </si>
  <si>
    <t xml:space="preserve">All Aurora Energy staff have development plans in place as well as regular training to ensure they are skilled and equipped in their respective roles. </t>
  </si>
  <si>
    <t xml:space="preserve">Competency registers are held for staff undertaking construction and Maintenance work. Training requirements for Asset Management staff are recorded in a Company register but a review system against competencies has not yet been implemented </t>
  </si>
  <si>
    <t xml:space="preserve">Regular engagemnt and information sharing occurs across the region through a multi-channel approach including publications, digital and in-person meetings and events.  Asset management major projects are reported in the Annual Delivery Plan summary as well through the Aurora Energy Annual Report and comunity newsletter. </t>
  </si>
  <si>
    <t xml:space="preserve">We have a final draft of our Asset Management System Framework ready for final review and publication. We also have a considerable number of AMS documents in place and the main processes and the interactions between them have been documented in Promapp. A review of processes is required given the changes associated with Maximo etc. </t>
  </si>
  <si>
    <t>Asset classifications have been developed for 12 Asset Fleet Categories as part of the asset managment system implementation.  The high level design for asset data migration has been developed to migrate asset condition data from external sources to Maximo.</t>
  </si>
  <si>
    <t>The existing controls have been further enhanced by further quality reports in the last 12 months.  The new controls ensure completeness and accuracy of the GIS matches that provided the enlivenings as effected when commisioning new assets by the Network Operations team.  Ensuring the enlivened assets are updated and the ADMS and the GIS data sets are aligned.</t>
  </si>
  <si>
    <t>The Asset managment system implementation is governed by a Steering Group made up of Executives representing all impacted stakeholders inside the business.  This group meets regularly and ensures the implementation project delivers to plan.</t>
  </si>
  <si>
    <t xml:space="preserve">We have made progress - documenting failure modes for critical fleets, we are still using Safety Criticality Zones  to prioritise work from a public safety perspective.  Where this is not relevant (buried services) we have started to develop and apply reliability criticality.  Within the Fleet Strategies, we have developed a framework, aligned with Corporate Risk Framework to assess other categories of risk, against each failure mode.  Developing a tool that enables us to quantify risk across fleets is a priority. </t>
  </si>
  <si>
    <t>New risks identified as part of incident investigations (ICAM) are added to the Corporate Risk Register. Regular reassessment of of the existing risk register occurs.</t>
  </si>
  <si>
    <t xml:space="preserve">Aurora subscribes to ComplyWith and its companion tool ComplyWatch.  ComplyWith enables Aurora to identify, understand, and report on legislative obligations that are relevant to the business.  An annual survey is undertaken using the software to track compliance and identify necessary corrective actions.  ComplyWatch enables Aurora to remain aware of legislative changes before they become enacted so that the business can proactively prepare for changing requirements.  </t>
  </si>
  <si>
    <t>We have design and procurment processes and procedures in place for the delivery of our annual work plan. We are continuously improving these processes and procedures as we learn from incident reviews and implement our improvement initiatives such as Maximo, enhanced cost estimation and work quality assurance.</t>
  </si>
  <si>
    <t xml:space="preserve">We have completed a review of the Pole inspection programme and extended it to capture OH assets, including Conductors. We have also written a set of guidance docs and provided training to end users.  We have more work to do across other Fleets Strategies to capture Maint activities required to manage known or emerging Failure Modes - each inspection plan will be reviewed against documented failure modes. </t>
  </si>
  <si>
    <t xml:space="preserve">We have established a Reliability Forum, and a process of reviewing asset failures, establishing Root Cause and taking the learnings to enhance and inform Maintenance activities.  Fleet Strategies document failure modes, maint strategies are defined and assessed for gaps against failure modes - Inspection plan/questions will be reviewed against documented failure modes </t>
  </si>
  <si>
    <t>Dedicated roles monitor network performance and carry out root cause analysis of outages. Asset failures are investigated by ICAM trained staff and the results reported to the wider business.   The safety function has been decentralised, specific responsibilities are aligned based on critical risks and dedicated control owners.</t>
  </si>
  <si>
    <t xml:space="preserve">A number a major external reviews of our asset management systems and practises have been  carried out including AMCL assessing against ISO55001. WSP-Opus, Sapere and Cosman Parkes have also reviewed safety aspects of our asset management practices. A routine internal audit system of our AMS is yet to be established. External audits of our Public Safety Management System occur on a periodic basis. </t>
  </si>
  <si>
    <t>Triggers set and understood for implementation of formal investigations of failures.  Systematic instigation of actions stemming from ICAM is still immature and requires documenting to ensure consistency</t>
  </si>
  <si>
    <t xml:space="preserve">Our AMP includes an asset management development/improvement plan commensurate with our CPP reporting obligations. We are documenting change, and opportunities for improvements at a fleet level, in our Fleet Strategy documents.  We have introduced a new Cost Estimation/Scoping Improvement project for Major Projects and we have developed templates for enhanced business case assessment of our network investments. </t>
  </si>
  <si>
    <t>We engage with industry/other EDBs re NEMA and introduction of new tech, we attend ENA/EEA workshops and global  conferences (Distributech) and we work with suppliers and labs re RCA. We utilese the above and review EEA asset management guidelines and capture insights and learnings in our Future Network planning and our Fleet Strategy Documents. We engage consultants on specialised areas (e.g. pole lean/footing design). We are working to create an opportunity to learn more from our field crews. We are associated with Professional Organisations such as IAM, ENZ, EEA &amp; ENA.</t>
  </si>
  <si>
    <t>Consumer Connection</t>
  </si>
  <si>
    <t>Asset Relocations</t>
  </si>
  <si>
    <t>RSE</t>
  </si>
  <si>
    <t>Non-Network Assets</t>
  </si>
  <si>
    <t>Central Otago &amp; Wanaka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</si>
</sst>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 mmmm\ yyyy"/>
    <numFmt numFmtId="165" formatCode="\(#,##0\);\(#,##0\);\-"/>
    <numFmt numFmtId="166" formatCode="_([$-1409]d\ mmmm\ yyyy;_(@"/>
    <numFmt numFmtId="167" formatCode="_(* @_)"/>
    <numFmt numFmtId="168" formatCode="[$-1409]d\ mmm\ yy;@"/>
    <numFmt numFmtId="169" formatCode="#,##0;\(#,##0\);\-"/>
    <numFmt numFmtId="170" formatCode="#,##0\ ;\(#,##0\);\-"/>
    <numFmt numFmtId="171" formatCode="#,##0.00\ ;\(#,##0.00\);\-"/>
    <numFmt numFmtId="172" formatCode="#,##0%\ ;\(#,##0%\);\-"/>
    <numFmt numFmtId="173" formatCode="#,##0.0%\ ;\(#,##0.0%\);\-"/>
    <numFmt numFmtId="174" formatCode="#,##0.0\ ;\(#,##0.0\);\-"/>
    <numFmt numFmtId="175" formatCode="#,##0.00%\ ;\(#,##0.00%\);\-"/>
    <numFmt numFmtId="176" formatCode="0.0"/>
  </numFmts>
  <fonts count="79" x14ac:knownFonts="1">
    <font>
      <sz val="10"/>
      <color theme="1"/>
      <name val="Calibri"/>
      <family val="4"/>
      <scheme val="minor"/>
    </font>
    <font>
      <sz val="11"/>
      <color theme="1"/>
      <name val="Calibri"/>
      <family val="2"/>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sz val="10"/>
      <color rgb="FFFF0000"/>
      <name val="Calibri"/>
      <family val="2"/>
      <scheme val="minor"/>
    </font>
    <font>
      <sz val="10"/>
      <color rgb="FFFF0000"/>
      <name val="Calibri"/>
      <family val="2"/>
    </font>
    <font>
      <b/>
      <sz val="18"/>
      <name val="Calibri"/>
      <family val="1"/>
    </font>
    <font>
      <sz val="10"/>
      <name val="Calibri"/>
      <family val="1"/>
    </font>
    <font>
      <b/>
      <sz val="12"/>
      <name val="Calibri"/>
      <family val="1"/>
    </font>
    <font>
      <b/>
      <i/>
      <sz val="12"/>
      <name val="Calibri"/>
      <family val="2"/>
    </font>
    <font>
      <b/>
      <i/>
      <sz val="12"/>
      <name val="Calibri"/>
      <family val="2"/>
      <scheme val="major"/>
    </font>
    <font>
      <b/>
      <sz val="16"/>
      <name val="Calibri"/>
      <family val="2"/>
      <scheme val="minor"/>
    </font>
    <font>
      <b/>
      <sz val="18"/>
      <color rgb="FF000000"/>
      <name val="Calibri"/>
      <family val="2"/>
    </font>
    <font>
      <strike/>
      <sz val="10"/>
      <color rgb="FFFF0000"/>
      <name val="Calibri"/>
      <family val="2"/>
      <scheme val="minor"/>
    </font>
    <font>
      <sz val="10"/>
      <color rgb="FFFF0000"/>
      <name val="Calibri"/>
      <family val="4"/>
      <scheme val="minor"/>
    </font>
    <font>
      <sz val="10"/>
      <color indexed="8"/>
      <name val="Calibri"/>
      <family val="2"/>
    </font>
    <font>
      <b/>
      <sz val="18"/>
      <color theme="1"/>
      <name val="Calibri"/>
      <family val="2"/>
      <scheme val="minor"/>
    </font>
    <font>
      <sz val="10"/>
      <color theme="0"/>
      <name val="Calibri"/>
      <family val="4"/>
      <scheme val="minor"/>
    </font>
    <font>
      <b/>
      <sz val="10"/>
      <name val="Calibri"/>
      <family val="2"/>
    </font>
    <font>
      <i/>
      <sz val="10"/>
      <color theme="1"/>
      <name val="Calibri"/>
      <family val="2"/>
      <scheme val="minor"/>
    </font>
    <font>
      <sz val="10"/>
      <color indexed="8"/>
      <name val="Calibri"/>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02">
    <xf numFmtId="0" fontId="0" fillId="0" borderId="0">
      <alignment horizontal="right"/>
    </xf>
    <xf numFmtId="0" fontId="21" fillId="0" borderId="1">
      <alignment horizontal="center" vertical="center"/>
      <protection locked="0"/>
    </xf>
    <xf numFmtId="165" fontId="10" fillId="4" borderId="0" applyFont="0" applyBorder="0" applyAlignment="0" applyProtection="0"/>
    <xf numFmtId="0" fontId="10" fillId="4" borderId="0" applyFont="0" applyBorder="0" applyProtection="0">
      <alignment horizontal="right"/>
    </xf>
    <xf numFmtId="0" fontId="22" fillId="4" borderId="0" applyBorder="0"/>
    <xf numFmtId="0" fontId="21" fillId="5" borderId="1">
      <alignment horizontal="center"/>
    </xf>
    <xf numFmtId="0" fontId="23" fillId="0" borderId="1">
      <protection locked="0"/>
    </xf>
    <xf numFmtId="0" fontId="24" fillId="4" borderId="0" applyAlignment="0"/>
    <xf numFmtId="166" fontId="19" fillId="0" borderId="0" applyFont="0" applyFill="0" applyBorder="0" applyProtection="0">
      <protection locked="0"/>
    </xf>
    <xf numFmtId="168" fontId="19" fillId="0" borderId="0" applyFont="0" applyFill="0" applyBorder="0" applyAlignment="0" applyProtection="0">
      <alignment wrapText="1"/>
    </xf>
    <xf numFmtId="164" fontId="21" fillId="5" borderId="1">
      <alignment horizontal="center" vertical="center"/>
    </xf>
    <xf numFmtId="0" fontId="25" fillId="4" borderId="0" applyNumberFormat="0" applyBorder="0">
      <alignment horizontal="left"/>
    </xf>
    <xf numFmtId="0" fontId="26" fillId="5" borderId="3" applyBorder="0"/>
    <xf numFmtId="0" fontId="27" fillId="5" borderId="0" applyNumberFormat="0" applyBorder="0">
      <alignment horizontal="right"/>
    </xf>
    <xf numFmtId="0" fontId="13" fillId="5" borderId="0" applyFont="0" applyAlignment="0"/>
    <xf numFmtId="0" fontId="28" fillId="5" borderId="0" applyBorder="0">
      <alignment vertical="top" wrapText="1"/>
    </xf>
    <xf numFmtId="0" fontId="22" fillId="5" borderId="0" applyAlignment="0">
      <alignment horizontal="center"/>
    </xf>
    <xf numFmtId="0" fontId="29" fillId="0" borderId="0" applyNumberFormat="0" applyFill="0" applyAlignment="0" applyProtection="0"/>
    <xf numFmtId="0" fontId="30" fillId="4" borderId="0" applyBorder="0"/>
    <xf numFmtId="0" fontId="31" fillId="4" borderId="0" applyBorder="0"/>
    <xf numFmtId="0" fontId="32" fillId="4" borderId="0" applyBorder="0">
      <alignment horizontal="left"/>
    </xf>
    <xf numFmtId="0" fontId="32" fillId="4" borderId="0" applyBorder="0">
      <alignment horizontal="center" wrapText="1"/>
    </xf>
    <xf numFmtId="0" fontId="5" fillId="4" borderId="4" applyNumberFormat="0" applyFont="0" applyAlignment="0"/>
    <xf numFmtId="0" fontId="33" fillId="0" borderId="0" applyNumberFormat="0" applyFill="0" applyBorder="0" applyAlignment="0" applyProtection="0">
      <alignment vertical="top"/>
      <protection locked="0"/>
    </xf>
    <xf numFmtId="0" fontId="22" fillId="4" borderId="0" applyNumberFormat="0" applyBorder="0" applyProtection="0">
      <alignment horizontal="right"/>
    </xf>
    <xf numFmtId="0" fontId="22" fillId="4" borderId="7">
      <alignment horizontal="right"/>
    </xf>
    <xf numFmtId="0" fontId="32" fillId="4" borderId="1" applyAlignment="0">
      <alignment horizontal="center" vertical="center" wrapText="1"/>
    </xf>
    <xf numFmtId="0" fontId="24" fillId="4" borderId="1" applyAlignment="0">
      <alignment horizontal="center" vertical="top" wrapText="1"/>
    </xf>
    <xf numFmtId="0" fontId="24" fillId="4" borderId="1" applyAlignment="0" applyProtection="0">
      <alignment vertical="top" wrapText="1"/>
    </xf>
    <xf numFmtId="0" fontId="24" fillId="4" borderId="0" applyBorder="0">
      <alignment horizontal="left"/>
    </xf>
    <xf numFmtId="167" fontId="19" fillId="0" borderId="0" applyFont="0" applyFill="0" applyBorder="0">
      <alignment horizontal="left"/>
      <protection locked="0"/>
    </xf>
    <xf numFmtId="0" fontId="22" fillId="4" borderId="0" applyBorder="0">
      <alignment horizontal="center" wrapText="1"/>
    </xf>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29" applyNumberFormat="0" applyAlignment="0" applyProtection="0"/>
    <xf numFmtId="0" fontId="52" fillId="10" borderId="30" applyNumberFormat="0" applyAlignment="0" applyProtection="0"/>
    <xf numFmtId="0" fontId="53" fillId="10" borderId="29" applyNumberFormat="0" applyAlignment="0" applyProtection="0"/>
    <xf numFmtId="0" fontId="54" fillId="0" borderId="31" applyNumberFormat="0" applyFill="0" applyAlignment="0" applyProtection="0"/>
    <xf numFmtId="0" fontId="55" fillId="11" borderId="32" applyNumberFormat="0" applyAlignment="0" applyProtection="0"/>
    <xf numFmtId="0" fontId="56" fillId="0" borderId="0" applyNumberFormat="0" applyFill="0" applyBorder="0" applyAlignment="0" applyProtection="0"/>
    <xf numFmtId="0" fontId="20" fillId="12" borderId="33" applyNumberFormat="0" applyFont="0" applyAlignment="0" applyProtection="0"/>
    <xf numFmtId="0" fontId="57" fillId="0" borderId="0" applyNumberFormat="0" applyFill="0" applyBorder="0" applyAlignment="0" applyProtection="0"/>
    <xf numFmtId="0" fontId="58" fillId="0" borderId="34" applyNumberFormat="0" applyFill="0" applyAlignment="0" applyProtection="0"/>
    <xf numFmtId="0" fontId="5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59" fillId="36" borderId="0" applyNumberFormat="0" applyBorder="0" applyAlignment="0" applyProtection="0"/>
    <xf numFmtId="0" fontId="61" fillId="0" borderId="0" applyNumberFormat="0" applyFill="0" applyAlignment="0"/>
    <xf numFmtId="0" fontId="61" fillId="0" borderId="0" applyNumberFormat="0" applyFill="0" applyAlignment="0"/>
    <xf numFmtId="0" fontId="24" fillId="4" borderId="0" applyBorder="0">
      <alignment horizontal="left"/>
    </xf>
    <xf numFmtId="0" fontId="20" fillId="0" borderId="0">
      <alignment horizontal="right"/>
    </xf>
    <xf numFmtId="0" fontId="8" fillId="5" borderId="0" applyFont="0" applyAlignment="0"/>
    <xf numFmtId="0" fontId="20" fillId="0" borderId="0">
      <alignment horizontal="right"/>
    </xf>
    <xf numFmtId="0" fontId="27" fillId="5" borderId="0" applyNumberFormat="0" applyBorder="0">
      <alignment horizontal="right"/>
    </xf>
    <xf numFmtId="0" fontId="21" fillId="5" borderId="36">
      <alignment horizontal="center"/>
    </xf>
    <xf numFmtId="164" fontId="21" fillId="5" borderId="36">
      <alignment horizontal="center" vertical="center"/>
    </xf>
    <xf numFmtId="0" fontId="26" fillId="5" borderId="3" applyBorder="0"/>
    <xf numFmtId="0" fontId="22" fillId="5" borderId="0" applyAlignment="0">
      <alignment horizontal="center"/>
    </xf>
    <xf numFmtId="0" fontId="28" fillId="5" borderId="0" applyBorder="0">
      <alignment vertical="top" wrapText="1"/>
    </xf>
    <xf numFmtId="0" fontId="22" fillId="4" borderId="7">
      <alignment horizontal="right"/>
    </xf>
    <xf numFmtId="0" fontId="24" fillId="4" borderId="0" applyAlignment="0"/>
    <xf numFmtId="0" fontId="30" fillId="4" borderId="0" applyBorder="0"/>
    <xf numFmtId="0" fontId="5" fillId="4" borderId="0" applyFont="0" applyBorder="0" applyProtection="0">
      <alignment horizontal="right"/>
    </xf>
    <xf numFmtId="168" fontId="19" fillId="0" borderId="0" applyFont="0" applyFill="0" applyBorder="0" applyAlignment="0" applyProtection="0">
      <alignment wrapText="1"/>
    </xf>
    <xf numFmtId="0" fontId="31" fillId="4" borderId="0" applyBorder="0"/>
    <xf numFmtId="0" fontId="23" fillId="0" borderId="36">
      <protection locked="0"/>
    </xf>
    <xf numFmtId="0" fontId="5" fillId="4" borderId="4" applyNumberFormat="0" applyFont="0" applyAlignment="0"/>
    <xf numFmtId="0" fontId="32" fillId="4" borderId="0" applyBorder="0">
      <alignment horizontal="left"/>
    </xf>
    <xf numFmtId="0" fontId="22" fillId="4" borderId="0" applyBorder="0"/>
    <xf numFmtId="0" fontId="22" fillId="4" borderId="0"/>
    <xf numFmtId="0" fontId="1" fillId="0" borderId="0"/>
  </cellStyleXfs>
  <cellXfs count="298">
    <xf numFmtId="0" fontId="0" fillId="0" borderId="0" xfId="0">
      <alignment horizontal="right"/>
    </xf>
    <xf numFmtId="0" fontId="4" fillId="0" borderId="0" xfId="0" applyFont="1">
      <alignment horizontal="right"/>
    </xf>
    <xf numFmtId="0" fontId="4"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8" fillId="0" borderId="0" xfId="0" applyFont="1" applyAlignment="1"/>
    <xf numFmtId="0" fontId="24" fillId="4" borderId="7" xfId="7" applyBorder="1"/>
    <xf numFmtId="0" fontId="24" fillId="4" borderId="7" xfId="7" applyBorder="1" applyAlignment="1"/>
    <xf numFmtId="0" fontId="22" fillId="4" borderId="16" xfId="25" applyBorder="1">
      <alignment horizontal="right"/>
    </xf>
    <xf numFmtId="0" fontId="24" fillId="4" borderId="5" xfId="7" applyBorder="1"/>
    <xf numFmtId="0" fontId="24" fillId="4" borderId="14" xfId="7" applyBorder="1"/>
    <xf numFmtId="0" fontId="7" fillId="5" borderId="7" xfId="14" applyFont="1" applyBorder="1"/>
    <xf numFmtId="0" fontId="24" fillId="4" borderId="0" xfId="7" applyAlignment="1">
      <alignment horizontal="left" indent="2"/>
    </xf>
    <xf numFmtId="0" fontId="24" fillId="4" borderId="0" xfId="7" applyAlignment="1">
      <alignment horizontal="center" wrapText="1"/>
    </xf>
    <xf numFmtId="0" fontId="12" fillId="5" borderId="0" xfId="14" applyFont="1" applyAlignment="1"/>
    <xf numFmtId="0" fontId="24" fillId="4" borderId="7" xfId="7" applyBorder="1" applyAlignment="1">
      <alignment vertical="center"/>
    </xf>
    <xf numFmtId="0" fontId="7" fillId="5" borderId="10" xfId="14" applyFont="1" applyBorder="1"/>
    <xf numFmtId="0" fontId="7" fillId="5" borderId="11" xfId="14" applyFont="1" applyBorder="1"/>
    <xf numFmtId="0" fontId="7" fillId="5" borderId="12" xfId="14" applyFont="1" applyBorder="1"/>
    <xf numFmtId="0" fontId="7" fillId="5" borderId="3" xfId="14" applyFont="1" applyBorder="1"/>
    <xf numFmtId="0" fontId="22" fillId="4" borderId="0" xfId="31" applyBorder="1">
      <alignment horizontal="center" wrapText="1"/>
    </xf>
    <xf numFmtId="0" fontId="11" fillId="5" borderId="0" xfId="14" applyFont="1" applyAlignment="1">
      <alignment horizontal="left" indent="2"/>
    </xf>
    <xf numFmtId="0" fontId="24" fillId="4" borderId="0" xfId="7" applyAlignment="1">
      <alignment horizontal="left" indent="3"/>
    </xf>
    <xf numFmtId="0" fontId="22" fillId="4" borderId="7" xfId="31" applyBorder="1">
      <alignment horizontal="center" wrapText="1"/>
    </xf>
    <xf numFmtId="0" fontId="22" fillId="5" borderId="3" xfId="16" applyBorder="1" applyAlignment="1">
      <alignment horizontal="left"/>
    </xf>
    <xf numFmtId="0" fontId="24" fillId="4" borderId="13" xfId="7" applyBorder="1"/>
    <xf numFmtId="0" fontId="28" fillId="5" borderId="11" xfId="15" applyBorder="1">
      <alignment vertical="top" wrapText="1"/>
    </xf>
    <xf numFmtId="0" fontId="28" fillId="5" borderId="0" xfId="15" applyBorder="1">
      <alignment vertical="top" wrapText="1"/>
    </xf>
    <xf numFmtId="0" fontId="7" fillId="5" borderId="0" xfId="14" applyFont="1" applyAlignment="1"/>
    <xf numFmtId="0" fontId="22" fillId="4" borderId="6" xfId="25" applyBorder="1">
      <alignment horizontal="right"/>
    </xf>
    <xf numFmtId="0" fontId="27" fillId="5" borderId="0" xfId="13" applyBorder="1">
      <alignment horizontal="right"/>
    </xf>
    <xf numFmtId="0" fontId="28" fillId="5" borderId="7" xfId="15" applyBorder="1">
      <alignment vertical="top" wrapText="1"/>
    </xf>
    <xf numFmtId="0" fontId="22" fillId="4" borderId="0" xfId="25" applyBorder="1">
      <alignment horizontal="right"/>
    </xf>
    <xf numFmtId="0" fontId="22" fillId="4" borderId="6" xfId="25" applyBorder="1" applyAlignment="1">
      <alignment horizontal="right" vertical="center"/>
    </xf>
    <xf numFmtId="166" fontId="17" fillId="2" borderId="2" xfId="8" applyFont="1" applyFill="1" applyBorder="1">
      <protection locked="0"/>
    </xf>
    <xf numFmtId="167" fontId="17" fillId="2" borderId="2" xfId="30" applyFont="1" applyFill="1" applyBorder="1" applyAlignment="1">
      <alignment horizontal="left" wrapText="1"/>
      <protection locked="0"/>
    </xf>
    <xf numFmtId="0" fontId="7" fillId="5" borderId="0" xfId="14" applyFont="1"/>
    <xf numFmtId="0" fontId="22" fillId="5" borderId="0" xfId="16" applyAlignment="1"/>
    <xf numFmtId="168" fontId="34" fillId="3" borderId="0" xfId="9" applyFont="1" applyFill="1" applyBorder="1" applyAlignment="1">
      <alignment horizontal="center" wrapText="1"/>
    </xf>
    <xf numFmtId="0" fontId="26" fillId="5" borderId="0" xfId="12" applyBorder="1"/>
    <xf numFmtId="0" fontId="22" fillId="4" borderId="5" xfId="25" applyBorder="1">
      <alignment horizontal="right"/>
    </xf>
    <xf numFmtId="0" fontId="22" fillId="4" borderId="0" xfId="25" applyBorder="1" applyAlignment="1">
      <alignment horizontal="right" vertical="center"/>
    </xf>
    <xf numFmtId="0" fontId="24" fillId="0" borderId="0" xfId="7" applyFill="1"/>
    <xf numFmtId="0" fontId="32" fillId="4" borderId="0" xfId="7" applyFont="1" applyAlignment="1">
      <alignment horizontal="left"/>
    </xf>
    <xf numFmtId="0" fontId="32" fillId="4" borderId="0" xfId="29" applyFont="1" applyBorder="1">
      <alignment horizontal="left"/>
    </xf>
    <xf numFmtId="0" fontId="32" fillId="4" borderId="0" xfId="7" applyFont="1" applyAlignment="1">
      <alignment horizontal="right"/>
    </xf>
    <xf numFmtId="0" fontId="21" fillId="5" borderId="1" xfId="5">
      <alignment horizontal="center"/>
    </xf>
    <xf numFmtId="164" fontId="21" fillId="5" borderId="1" xfId="10">
      <alignment horizontal="center" vertical="center"/>
    </xf>
    <xf numFmtId="0" fontId="24" fillId="4" borderId="0" xfId="7"/>
    <xf numFmtId="0" fontId="24" fillId="4" borderId="0" xfId="7" applyAlignment="1"/>
    <xf numFmtId="0" fontId="26" fillId="5" borderId="3" xfId="12" applyBorder="1"/>
    <xf numFmtId="0" fontId="24" fillId="4" borderId="0" xfId="29" applyBorder="1">
      <alignment horizontal="left"/>
    </xf>
    <xf numFmtId="0" fontId="28" fillId="5" borderId="0" xfId="15" applyBorder="1" applyAlignment="1">
      <alignment vertical="top"/>
    </xf>
    <xf numFmtId="0" fontId="26" fillId="5" borderId="3" xfId="12" applyBorder="1" applyAlignment="1">
      <alignment horizontal="left" indent="1"/>
    </xf>
    <xf numFmtId="0" fontId="28" fillId="5" borderId="3" xfId="15" applyBorder="1">
      <alignment vertical="top" wrapText="1"/>
    </xf>
    <xf numFmtId="0" fontId="7" fillId="0" borderId="0" xfId="14" applyFont="1" applyFill="1"/>
    <xf numFmtId="0" fontId="28" fillId="0" borderId="0" xfId="15" applyFill="1" applyBorder="1">
      <alignment vertical="top" wrapText="1"/>
    </xf>
    <xf numFmtId="0" fontId="35" fillId="4" borderId="1" xfId="28" applyFont="1" applyAlignment="1">
      <alignment vertical="top" wrapText="1"/>
    </xf>
    <xf numFmtId="0" fontId="36" fillId="4" borderId="1" xfId="26" applyFont="1">
      <alignment horizontal="center" vertical="center" wrapText="1"/>
    </xf>
    <xf numFmtId="0" fontId="37" fillId="4" borderId="7" xfId="7" applyFont="1" applyBorder="1"/>
    <xf numFmtId="0" fontId="37" fillId="0" borderId="0" xfId="7" applyFont="1" applyFill="1"/>
    <xf numFmtId="0" fontId="36" fillId="0" borderId="0" xfId="26" applyFont="1" applyFill="1" applyBorder="1">
      <alignment horizontal="center" vertical="center" wrapText="1"/>
    </xf>
    <xf numFmtId="0" fontId="35" fillId="4" borderId="7" xfId="7" applyFont="1" applyBorder="1"/>
    <xf numFmtId="0" fontId="35" fillId="0" borderId="0" xfId="7" applyFont="1" applyFill="1"/>
    <xf numFmtId="0" fontId="35" fillId="4" borderId="1" xfId="27" applyFont="1" applyAlignment="1">
      <alignment horizontal="center" vertical="top" wrapText="1"/>
    </xf>
    <xf numFmtId="0" fontId="38" fillId="0" borderId="0" xfId="0" applyFont="1">
      <alignment horizontal="right"/>
    </xf>
    <xf numFmtId="0" fontId="35" fillId="4" borderId="14" xfId="7" applyFont="1" applyBorder="1"/>
    <xf numFmtId="0" fontId="22" fillId="4" borderId="0" xfId="11" applyFont="1" applyBorder="1">
      <alignment horizontal="left"/>
    </xf>
    <xf numFmtId="0" fontId="35" fillId="4" borderId="0" xfId="7" applyFont="1"/>
    <xf numFmtId="0" fontId="35" fillId="4" borderId="0" xfId="7" applyFont="1" applyAlignment="1"/>
    <xf numFmtId="0" fontId="30" fillId="4" borderId="0" xfId="18" applyBorder="1" applyAlignment="1">
      <alignment horizontal="left" indent="1"/>
    </xf>
    <xf numFmtId="0" fontId="35" fillId="4" borderId="0" xfId="7" applyFont="1" applyAlignment="1">
      <alignment vertical="center"/>
    </xf>
    <xf numFmtId="0" fontId="39" fillId="4" borderId="0" xfId="25" applyFont="1" applyBorder="1">
      <alignment horizontal="right"/>
    </xf>
    <xf numFmtId="0" fontId="39" fillId="4" borderId="0" xfId="25" applyFont="1" applyBorder="1" applyAlignment="1">
      <alignment horizontal="right" vertical="center"/>
    </xf>
    <xf numFmtId="0" fontId="31" fillId="4" borderId="0" xfId="19" applyBorder="1"/>
    <xf numFmtId="0" fontId="32" fillId="4" borderId="0" xfId="19" applyFont="1" applyBorder="1"/>
    <xf numFmtId="0" fontId="32" fillId="4" borderId="0" xfId="20" applyBorder="1">
      <alignment horizontal="left"/>
    </xf>
    <xf numFmtId="0" fontId="24" fillId="4" borderId="0" xfId="7" applyAlignment="1">
      <alignment horizontal="center"/>
    </xf>
    <xf numFmtId="0" fontId="22" fillId="4" borderId="0" xfId="24" applyBorder="1">
      <alignment horizontal="right"/>
    </xf>
    <xf numFmtId="0" fontId="24" fillId="4" borderId="0" xfId="7" applyAlignment="1">
      <alignment wrapText="1"/>
    </xf>
    <xf numFmtId="0" fontId="24" fillId="4" borderId="0" xfId="7" applyAlignment="1">
      <alignment horizontal="left" indent="1"/>
    </xf>
    <xf numFmtId="0" fontId="24" fillId="4" borderId="0" xfId="7" quotePrefix="1"/>
    <xf numFmtId="0" fontId="22" fillId="4" borderId="0" xfId="4" applyBorder="1"/>
    <xf numFmtId="0" fontId="32" fillId="4" borderId="0" xfId="21" applyBorder="1">
      <alignment horizontal="center" wrapText="1"/>
    </xf>
    <xf numFmtId="0" fontId="24" fillId="4" borderId="0" xfId="7" applyAlignment="1">
      <alignment vertical="top" wrapText="1"/>
    </xf>
    <xf numFmtId="0" fontId="24" fillId="4" borderId="0" xfId="29" applyBorder="1" applyAlignment="1"/>
    <xf numFmtId="169" fontId="24" fillId="4" borderId="0" xfId="7" applyNumberFormat="1"/>
    <xf numFmtId="169" fontId="24" fillId="4" borderId="0" xfId="7" applyNumberFormat="1" applyAlignment="1"/>
    <xf numFmtId="0" fontId="24" fillId="4" borderId="0" xfId="7" applyAlignment="1">
      <alignment vertical="top"/>
    </xf>
    <xf numFmtId="0" fontId="32" fillId="4" borderId="0" xfId="18" applyFont="1" applyBorder="1" applyAlignment="1">
      <alignment horizontal="left" indent="1"/>
    </xf>
    <xf numFmtId="168" fontId="41" fillId="3" borderId="0" xfId="9" applyFont="1" applyFill="1" applyBorder="1" applyAlignment="1">
      <alignment horizontal="center" wrapText="1"/>
    </xf>
    <xf numFmtId="0" fontId="32" fillId="4" borderId="0" xfId="21" applyBorder="1" applyAlignment="1">
      <alignment horizontal="left"/>
    </xf>
    <xf numFmtId="0" fontId="32" fillId="4" borderId="0" xfId="21" applyBorder="1" applyAlignment="1">
      <alignment horizontal="right"/>
    </xf>
    <xf numFmtId="0" fontId="5" fillId="4" borderId="0" xfId="22" applyFont="1" applyBorder="1" applyAlignment="1">
      <alignment horizontal="right"/>
    </xf>
    <xf numFmtId="0" fontId="32" fillId="4" borderId="0" xfId="21" applyBorder="1" applyAlignment="1">
      <alignment horizontal="right" vertical="center"/>
    </xf>
    <xf numFmtId="0" fontId="32" fillId="4" borderId="0" xfId="21" quotePrefix="1" applyBorder="1" applyAlignment="1">
      <alignment horizontal="left" vertical="center"/>
    </xf>
    <xf numFmtId="0" fontId="32" fillId="4" borderId="0" xfId="21" quotePrefix="1" applyBorder="1" applyAlignment="1">
      <alignment horizontal="right"/>
    </xf>
    <xf numFmtId="168" fontId="32" fillId="4" borderId="0" xfId="9" applyFont="1" applyFill="1" applyBorder="1" applyAlignment="1">
      <alignment horizontal="center" wrapText="1"/>
    </xf>
    <xf numFmtId="0" fontId="32" fillId="4" borderId="0" xfId="21" applyBorder="1" applyAlignment="1">
      <alignment horizontal="left" vertical="center"/>
    </xf>
    <xf numFmtId="0" fontId="32" fillId="4" borderId="0" xfId="21" applyBorder="1" applyAlignment="1">
      <alignment horizontal="center" vertical="center" wrapText="1"/>
    </xf>
    <xf numFmtId="0" fontId="32" fillId="4" borderId="0" xfId="20" applyBorder="1" applyAlignment="1">
      <alignment vertical="center"/>
    </xf>
    <xf numFmtId="0" fontId="32" fillId="4" borderId="0" xfId="20" applyBorder="1" applyAlignment="1">
      <alignment horizontal="left" vertical="center"/>
    </xf>
    <xf numFmtId="0" fontId="22" fillId="4" borderId="11" xfId="31" applyBorder="1">
      <alignment horizontal="center" wrapText="1"/>
    </xf>
    <xf numFmtId="0" fontId="22" fillId="4" borderId="0" xfId="4" applyBorder="1" applyAlignment="1">
      <alignment horizontal="left"/>
    </xf>
    <xf numFmtId="168" fontId="32" fillId="4" borderId="0" xfId="9" applyFont="1" applyFill="1" applyBorder="1" applyAlignment="1">
      <alignment horizontal="center" vertical="top" wrapText="1"/>
    </xf>
    <xf numFmtId="0" fontId="23" fillId="0" borderId="1" xfId="6">
      <protection locked="0"/>
    </xf>
    <xf numFmtId="0" fontId="22" fillId="4" borderId="0" xfId="31" applyBorder="1" applyAlignment="1">
      <alignment wrapText="1"/>
    </xf>
    <xf numFmtId="0" fontId="7" fillId="5" borderId="10" xfId="14" applyFont="1" applyBorder="1" applyAlignment="1"/>
    <xf numFmtId="0" fontId="7" fillId="5" borderId="3" xfId="14" applyFont="1" applyBorder="1" applyAlignment="1"/>
    <xf numFmtId="0" fontId="22" fillId="5" borderId="3" xfId="16" applyBorder="1" applyAlignment="1"/>
    <xf numFmtId="0" fontId="22" fillId="4" borderId="6" xfId="25" applyBorder="1" applyAlignment="1"/>
    <xf numFmtId="0" fontId="22" fillId="4" borderId="16" xfId="25" applyBorder="1" applyAlignment="1"/>
    <xf numFmtId="0" fontId="24" fillId="4" borderId="0" xfId="29" applyBorder="1" applyAlignment="1">
      <alignment horizontal="left" indent="2"/>
    </xf>
    <xf numFmtId="0" fontId="24" fillId="4" borderId="0" xfId="29" applyBorder="1" applyAlignment="1">
      <alignment horizontal="right"/>
    </xf>
    <xf numFmtId="170" fontId="23" fillId="0" borderId="1" xfId="6" applyNumberFormat="1">
      <protection locked="0"/>
    </xf>
    <xf numFmtId="170" fontId="5" fillId="4" borderId="4" xfId="22" applyNumberFormat="1" applyFont="1" applyAlignment="1">
      <alignment horizontal="right"/>
    </xf>
    <xf numFmtId="170" fontId="5" fillId="4" borderId="17" xfId="22" applyNumberFormat="1" applyFont="1" applyBorder="1" applyAlignment="1">
      <alignment horizontal="right"/>
    </xf>
    <xf numFmtId="170" fontId="24" fillId="4" borderId="1" xfId="3" applyNumberFormat="1" applyFont="1" applyBorder="1" applyProtection="1">
      <alignment horizontal="right"/>
    </xf>
    <xf numFmtId="170" fontId="24" fillId="4" borderId="18" xfId="3" applyNumberFormat="1" applyFont="1" applyBorder="1" applyProtection="1">
      <alignment horizontal="right"/>
    </xf>
    <xf numFmtId="170" fontId="24" fillId="4" borderId="19" xfId="3" applyNumberFormat="1" applyFont="1" applyBorder="1" applyProtection="1">
      <alignment horizontal="right"/>
    </xf>
    <xf numFmtId="170" fontId="24" fillId="4" borderId="20" xfId="3" applyNumberFormat="1" applyFont="1" applyBorder="1" applyProtection="1">
      <alignment horizontal="right"/>
    </xf>
    <xf numFmtId="171" fontId="23" fillId="0" borderId="1" xfId="6" applyNumberFormat="1">
      <protection locked="0"/>
    </xf>
    <xf numFmtId="172" fontId="5" fillId="4" borderId="4" xfId="22" applyNumberFormat="1" applyFont="1" applyAlignment="1">
      <alignment horizontal="right"/>
    </xf>
    <xf numFmtId="173" fontId="5" fillId="4" borderId="4" xfId="22" applyNumberFormat="1" applyFont="1" applyAlignment="1">
      <alignment horizontal="right"/>
    </xf>
    <xf numFmtId="174" fontId="23" fillId="0" borderId="1" xfId="6" applyNumberFormat="1">
      <protection locked="0"/>
    </xf>
    <xf numFmtId="175" fontId="23" fillId="0" borderId="1" xfId="6" applyNumberFormat="1">
      <protection locked="0"/>
    </xf>
    <xf numFmtId="0" fontId="23" fillId="0" borderId="1" xfId="6" applyAlignment="1">
      <alignment wrapText="1"/>
      <protection locked="0"/>
    </xf>
    <xf numFmtId="0" fontId="42" fillId="0" borderId="1" xfId="6" applyFont="1" applyAlignment="1">
      <alignment vertical="top"/>
      <protection locked="0"/>
    </xf>
    <xf numFmtId="0" fontId="42"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5" fillId="4" borderId="18" xfId="28" applyFont="1" applyBorder="1" applyAlignment="1">
      <alignment horizontal="left" vertical="top" wrapText="1"/>
    </xf>
    <xf numFmtId="0" fontId="36" fillId="4" borderId="18" xfId="26" applyFont="1" applyBorder="1">
      <alignment horizontal="center" vertical="center" wrapText="1"/>
    </xf>
    <xf numFmtId="0" fontId="24" fillId="4" borderId="23" xfId="7" applyBorder="1" applyAlignment="1">
      <alignment horizontal="left" vertical="top" wrapText="1"/>
    </xf>
    <xf numFmtId="0" fontId="35" fillId="4" borderId="1" xfId="28" applyFont="1" applyAlignment="1">
      <alignment horizontal="left" vertical="top" wrapText="1"/>
    </xf>
    <xf numFmtId="0" fontId="24" fillId="4" borderId="5" xfId="7" applyBorder="1" applyAlignment="1">
      <alignment horizontal="left" vertical="top" wrapText="1"/>
    </xf>
    <xf numFmtId="0" fontId="24" fillId="4" borderId="0" xfId="7" applyAlignment="1">
      <alignment horizontal="right"/>
    </xf>
    <xf numFmtId="0" fontId="24" fillId="4" borderId="0" xfId="7" applyAlignment="1">
      <alignment horizontal="right" vertical="top"/>
    </xf>
    <xf numFmtId="0" fontId="43" fillId="0" borderId="1" xfId="6" applyFont="1" applyAlignment="1">
      <alignment horizontal="center" vertical="top"/>
      <protection locked="0"/>
    </xf>
    <xf numFmtId="0" fontId="8" fillId="37" borderId="7" xfId="0" applyFont="1" applyFill="1" applyBorder="1" applyAlignment="1"/>
    <xf numFmtId="0" fontId="16" fillId="37" borderId="0" xfId="0" applyFont="1" applyFill="1" applyAlignment="1"/>
    <xf numFmtId="0" fontId="60" fillId="37" borderId="0" xfId="0" applyFont="1" applyFill="1" applyAlignment="1">
      <alignment horizontal="left"/>
    </xf>
    <xf numFmtId="0" fontId="0" fillId="37" borderId="0" xfId="0" applyFill="1">
      <alignment horizontal="right"/>
    </xf>
    <xf numFmtId="0" fontId="9" fillId="37" borderId="0" xfId="0" applyFont="1" applyFill="1" applyAlignment="1">
      <alignment horizontal="left"/>
    </xf>
    <xf numFmtId="0" fontId="0" fillId="37" borderId="3" xfId="0" applyFill="1" applyBorder="1">
      <alignment horizontal="right"/>
    </xf>
    <xf numFmtId="0" fontId="41" fillId="37" borderId="0" xfId="0" applyFont="1" applyFill="1" applyAlignment="1">
      <alignment horizontal="left"/>
    </xf>
    <xf numFmtId="0" fontId="0" fillId="37" borderId="7" xfId="0" applyFill="1" applyBorder="1">
      <alignment horizontal="right"/>
    </xf>
    <xf numFmtId="49" fontId="0" fillId="37" borderId="0" xfId="0" applyNumberFormat="1" applyFill="1" applyAlignment="1">
      <alignment horizontal="left"/>
    </xf>
    <xf numFmtId="0" fontId="33" fillId="37" borderId="0" xfId="23" applyFill="1" applyBorder="1" applyAlignment="1" applyProtection="1">
      <alignment horizontal="left"/>
    </xf>
    <xf numFmtId="0" fontId="0" fillId="37" borderId="13" xfId="0" applyFill="1" applyBorder="1">
      <alignment horizontal="right"/>
    </xf>
    <xf numFmtId="0" fontId="0" fillId="37" borderId="5" xfId="0" applyFill="1" applyBorder="1">
      <alignment horizontal="right"/>
    </xf>
    <xf numFmtId="0" fontId="0" fillId="37" borderId="14" xfId="0" applyFill="1" applyBorder="1">
      <alignment horizontal="right"/>
    </xf>
    <xf numFmtId="0" fontId="0" fillId="37" borderId="10" xfId="0" applyFill="1" applyBorder="1">
      <alignment horizontal="right"/>
    </xf>
    <xf numFmtId="0" fontId="0" fillId="37" borderId="11" xfId="0" applyFill="1" applyBorder="1">
      <alignment horizontal="right"/>
    </xf>
    <xf numFmtId="0" fontId="0" fillId="37" borderId="12" xfId="0" applyFill="1" applyBorder="1">
      <alignment horizontal="right"/>
    </xf>
    <xf numFmtId="0" fontId="14" fillId="37" borderId="3" xfId="0" applyFont="1" applyFill="1" applyBorder="1" applyAlignment="1">
      <alignment horizontal="centerContinuous" vertical="center" wrapText="1"/>
    </xf>
    <xf numFmtId="0" fontId="15" fillId="37" borderId="3" xfId="0" applyFont="1" applyFill="1" applyBorder="1" applyAlignment="1">
      <alignment horizontal="centerContinuous"/>
    </xf>
    <xf numFmtId="0" fontId="6" fillId="37" borderId="0" xfId="0" applyFont="1" applyFill="1" applyAlignment="1">
      <alignment horizontal="centerContinuous"/>
    </xf>
    <xf numFmtId="0" fontId="15" fillId="37" borderId="0" xfId="0" applyFont="1" applyFill="1" applyAlignment="1">
      <alignment horizontal="left" vertical="top" indent="1"/>
    </xf>
    <xf numFmtId="0" fontId="8" fillId="37" borderId="0" xfId="0" applyFont="1" applyFill="1">
      <alignment horizontal="right"/>
    </xf>
    <xf numFmtId="0" fontId="41" fillId="4" borderId="0" xfId="21" applyFont="1" applyBorder="1" applyAlignment="1">
      <alignment horizontal="center" vertical="center" wrapText="1"/>
    </xf>
    <xf numFmtId="170" fontId="5" fillId="4" borderId="25" xfId="22" applyNumberFormat="1" applyFont="1" applyBorder="1" applyAlignment="1">
      <alignment horizontal="right"/>
    </xf>
    <xf numFmtId="170" fontId="5" fillId="4" borderId="0" xfId="22" applyNumberFormat="1" applyFont="1" applyBorder="1" applyAlignment="1">
      <alignment horizontal="right"/>
    </xf>
    <xf numFmtId="0" fontId="8" fillId="37" borderId="3" xfId="0" applyFont="1" applyFill="1" applyBorder="1">
      <alignment horizontal="right"/>
    </xf>
    <xf numFmtId="0" fontId="8" fillId="37" borderId="7" xfId="0" applyFont="1" applyFill="1" applyBorder="1">
      <alignment horizontal="right"/>
    </xf>
    <xf numFmtId="0" fontId="8" fillId="37" borderId="0" xfId="0" applyFont="1" applyFill="1" applyAlignment="1">
      <alignment horizontal="centerContinuous"/>
    </xf>
    <xf numFmtId="0" fontId="8" fillId="37" borderId="7" xfId="0" applyFont="1" applyFill="1" applyBorder="1" applyAlignment="1">
      <alignment horizontal="centerContinuous"/>
    </xf>
    <xf numFmtId="0" fontId="8" fillId="37" borderId="13" xfId="0" applyFont="1" applyFill="1" applyBorder="1">
      <alignment horizontal="right"/>
    </xf>
    <xf numFmtId="0" fontId="8" fillId="37" borderId="5" xfId="0" applyFont="1" applyFill="1" applyBorder="1">
      <alignment horizontal="right"/>
    </xf>
    <xf numFmtId="0" fontId="8" fillId="37" borderId="14" xfId="0" applyFont="1" applyFill="1" applyBorder="1">
      <alignment horizontal="right"/>
    </xf>
    <xf numFmtId="0" fontId="8" fillId="37" borderId="10" xfId="0" applyFont="1" applyFill="1" applyBorder="1" applyAlignment="1"/>
    <xf numFmtId="0" fontId="8" fillId="37" borderId="11" xfId="0" applyFont="1" applyFill="1" applyBorder="1" applyAlignment="1"/>
    <xf numFmtId="0" fontId="8" fillId="37" borderId="11" xfId="0" applyFont="1" applyFill="1" applyBorder="1">
      <alignment horizontal="right"/>
    </xf>
    <xf numFmtId="0" fontId="8" fillId="37" borderId="12" xfId="0" applyFont="1" applyFill="1" applyBorder="1">
      <alignment horizontal="right"/>
    </xf>
    <xf numFmtId="0" fontId="62" fillId="4" borderId="0" xfId="29" applyFont="1" applyBorder="1">
      <alignment horizontal="left"/>
    </xf>
    <xf numFmtId="170" fontId="63" fillId="4" borderId="0" xfId="22" applyNumberFormat="1" applyFont="1" applyBorder="1" applyAlignment="1">
      <alignment horizontal="right"/>
    </xf>
    <xf numFmtId="0" fontId="64" fillId="37" borderId="3" xfId="0" applyFont="1" applyFill="1" applyBorder="1" applyAlignment="1">
      <alignment horizontal="centerContinuous"/>
    </xf>
    <xf numFmtId="0" fontId="5" fillId="37" borderId="15" xfId="0" applyFont="1" applyFill="1" applyBorder="1">
      <alignment horizontal="right"/>
    </xf>
    <xf numFmtId="0" fontId="5" fillId="37" borderId="8" xfId="0" applyFont="1" applyFill="1" applyBorder="1">
      <alignment horizontal="right"/>
    </xf>
    <xf numFmtId="0" fontId="66" fillId="37" borderId="0" xfId="17" applyFont="1" applyFill="1" applyAlignment="1">
      <alignment horizontal="left"/>
    </xf>
    <xf numFmtId="0" fontId="5" fillId="37" borderId="9" xfId="0" applyFont="1" applyFill="1" applyBorder="1">
      <alignment horizontal="right"/>
    </xf>
    <xf numFmtId="0" fontId="67" fillId="37" borderId="0" xfId="17" applyFont="1" applyFill="1" applyAlignment="1">
      <alignment vertical="top" wrapText="1"/>
    </xf>
    <xf numFmtId="0" fontId="28" fillId="37" borderId="0" xfId="0" applyFont="1" applyFill="1" applyAlignment="1">
      <alignment vertical="top" wrapText="1"/>
    </xf>
    <xf numFmtId="0" fontId="28" fillId="37" borderId="0" xfId="0" applyFont="1" applyFill="1" applyAlignment="1">
      <alignment horizontal="left"/>
    </xf>
    <xf numFmtId="0" fontId="67" fillId="37" borderId="0" xfId="17" applyFont="1" applyFill="1" applyAlignment="1">
      <alignment horizontal="left"/>
    </xf>
    <xf numFmtId="0" fontId="5" fillId="37" borderId="3" xfId="0" applyFont="1" applyFill="1" applyBorder="1" applyAlignment="1"/>
    <xf numFmtId="0" fontId="5" fillId="37" borderId="0" xfId="0" applyFont="1" applyFill="1" applyAlignment="1">
      <alignment horizontal="left" vertical="top" wrapText="1"/>
    </xf>
    <xf numFmtId="0" fontId="5" fillId="37" borderId="7" xfId="0" applyFont="1" applyFill="1" applyBorder="1" applyAlignment="1"/>
    <xf numFmtId="0" fontId="68" fillId="37" borderId="0" xfId="78" applyFont="1" applyFill="1" applyAlignment="1">
      <alignment horizontal="left" vertical="top"/>
    </xf>
    <xf numFmtId="0" fontId="69" fillId="5" borderId="3" xfId="12" applyFont="1" applyBorder="1" applyAlignment="1">
      <alignment horizontal="left" indent="1"/>
    </xf>
    <xf numFmtId="0" fontId="8" fillId="37" borderId="0" xfId="0" applyFont="1" applyFill="1" applyAlignment="1">
      <alignment horizontal="left"/>
    </xf>
    <xf numFmtId="0" fontId="8" fillId="37" borderId="7" xfId="0" applyFont="1" applyFill="1" applyBorder="1" applyAlignment="1">
      <alignment horizontal="left"/>
    </xf>
    <xf numFmtId="0" fontId="27" fillId="5" borderId="0" xfId="13">
      <alignment horizontal="right"/>
    </xf>
    <xf numFmtId="0" fontId="72" fillId="0" borderId="0" xfId="0" applyFont="1" applyAlignment="1">
      <alignment horizontal="left" indent="2"/>
    </xf>
    <xf numFmtId="0" fontId="24" fillId="4" borderId="0" xfId="29">
      <alignment horizontal="left"/>
    </xf>
    <xf numFmtId="0" fontId="32" fillId="4" borderId="0" xfId="29" applyFont="1">
      <alignment horizontal="left"/>
    </xf>
    <xf numFmtId="0" fontId="0" fillId="0" borderId="0" xfId="83" applyFont="1">
      <alignment horizontal="right"/>
    </xf>
    <xf numFmtId="0" fontId="73" fillId="5" borderId="37" xfId="82" applyFont="1" applyBorder="1" applyAlignment="1"/>
    <xf numFmtId="0" fontId="73" fillId="5" borderId="38" xfId="82" applyFont="1" applyBorder="1" applyAlignment="1"/>
    <xf numFmtId="0" fontId="73" fillId="5" borderId="39" xfId="82" applyFont="1" applyBorder="1" applyAlignment="1"/>
    <xf numFmtId="0" fontId="73" fillId="5" borderId="3" xfId="82" applyFont="1" applyBorder="1" applyAlignment="1"/>
    <xf numFmtId="0" fontId="73" fillId="5" borderId="0" xfId="82" applyFont="1" applyAlignment="1"/>
    <xf numFmtId="0" fontId="12" fillId="5" borderId="0" xfId="82" applyFont="1" applyAlignment="1"/>
    <xf numFmtId="0" fontId="27" fillId="5" borderId="0" xfId="84">
      <alignment horizontal="right"/>
    </xf>
    <xf numFmtId="0" fontId="73" fillId="5" borderId="7" xfId="82" applyFont="1" applyBorder="1" applyAlignment="1"/>
    <xf numFmtId="0" fontId="26" fillId="5" borderId="3" xfId="87" applyBorder="1" applyAlignment="1">
      <alignment horizontal="left" indent="1"/>
    </xf>
    <xf numFmtId="0" fontId="26" fillId="5" borderId="0" xfId="87" applyBorder="1"/>
    <xf numFmtId="0" fontId="22" fillId="5" borderId="0" xfId="88" applyAlignment="1"/>
    <xf numFmtId="0" fontId="28" fillId="5" borderId="7" xfId="89" applyBorder="1">
      <alignment vertical="top" wrapText="1"/>
    </xf>
    <xf numFmtId="0" fontId="22" fillId="5" borderId="3" xfId="88" applyBorder="1" applyAlignment="1">
      <alignment horizontal="left"/>
    </xf>
    <xf numFmtId="0" fontId="22" fillId="4" borderId="6" xfId="90" applyBorder="1">
      <alignment horizontal="right"/>
    </xf>
    <xf numFmtId="0" fontId="22" fillId="4" borderId="0" xfId="90" applyBorder="1">
      <alignment horizontal="right"/>
    </xf>
    <xf numFmtId="0" fontId="24" fillId="4" borderId="0" xfId="91" applyAlignment="1"/>
    <xf numFmtId="0" fontId="22" fillId="4" borderId="0" xfId="31">
      <alignment horizontal="center" wrapText="1"/>
    </xf>
    <xf numFmtId="0" fontId="24" fillId="4" borderId="7" xfId="91" applyBorder="1" applyAlignment="1"/>
    <xf numFmtId="0" fontId="32" fillId="4" borderId="0" xfId="92" applyFont="1" applyAlignment="1">
      <alignment horizontal="left" indent="1"/>
    </xf>
    <xf numFmtId="0" fontId="40" fillId="4" borderId="0" xfId="93" applyFont="1">
      <alignment horizontal="right"/>
    </xf>
    <xf numFmtId="168" fontId="41" fillId="3" borderId="0" xfId="94" applyFont="1" applyFill="1" applyAlignment="1">
      <alignment horizontal="center" wrapText="1"/>
    </xf>
    <xf numFmtId="0" fontId="31" fillId="4" borderId="0" xfId="92" applyFont="1" applyAlignment="1">
      <alignment horizontal="left" indent="1"/>
    </xf>
    <xf numFmtId="0" fontId="32" fillId="4" borderId="0" xfId="91" applyFont="1" applyAlignment="1">
      <alignment horizontal="right"/>
    </xf>
    <xf numFmtId="0" fontId="32" fillId="4" borderId="0" xfId="91" applyFont="1" applyAlignment="1">
      <alignment horizontal="left"/>
    </xf>
    <xf numFmtId="0" fontId="32" fillId="4" borderId="0" xfId="95" applyFont="1"/>
    <xf numFmtId="0" fontId="24" fillId="4" borderId="0" xfId="80">
      <alignment horizontal="left"/>
    </xf>
    <xf numFmtId="170" fontId="23" fillId="0" borderId="36" xfId="96" applyNumberFormat="1">
      <protection locked="0"/>
    </xf>
    <xf numFmtId="0" fontId="32" fillId="4" borderId="0" xfId="80" applyFont="1">
      <alignment horizontal="left"/>
    </xf>
    <xf numFmtId="170" fontId="5" fillId="4" borderId="4" xfId="97" applyNumberFormat="1" applyFont="1" applyAlignment="1">
      <alignment horizontal="right"/>
    </xf>
    <xf numFmtId="0" fontId="72" fillId="0" borderId="0" xfId="83" applyFont="1" applyAlignment="1">
      <alignment horizontal="left" indent="2"/>
    </xf>
    <xf numFmtId="0" fontId="32" fillId="4" borderId="0" xfId="98">
      <alignment horizontal="left"/>
    </xf>
    <xf numFmtId="0" fontId="71" fillId="4" borderId="0" xfId="80" applyFont="1">
      <alignment horizontal="left"/>
    </xf>
    <xf numFmtId="0" fontId="24" fillId="4" borderId="0" xfId="91" applyAlignment="1">
      <alignment horizontal="right"/>
    </xf>
    <xf numFmtId="0" fontId="24" fillId="4" borderId="0" xfId="91" applyAlignment="1">
      <alignment horizontal="left" indent="1"/>
    </xf>
    <xf numFmtId="0" fontId="31" fillId="4" borderId="0" xfId="95"/>
    <xf numFmtId="0" fontId="22" fillId="4" borderId="0" xfId="99"/>
    <xf numFmtId="0" fontId="24" fillId="4" borderId="0" xfId="91" applyAlignment="1">
      <alignment wrapText="1"/>
    </xf>
    <xf numFmtId="0" fontId="24" fillId="4" borderId="0" xfId="91" applyAlignment="1">
      <alignment horizontal="left" wrapText="1" indent="1"/>
    </xf>
    <xf numFmtId="0" fontId="24" fillId="4" borderId="0" xfId="91" applyAlignment="1">
      <alignment horizontal="left"/>
    </xf>
    <xf numFmtId="170" fontId="24" fillId="4" borderId="36" xfId="93" applyNumberFormat="1" applyFont="1" applyBorder="1">
      <alignment horizontal="right"/>
    </xf>
    <xf numFmtId="170" fontId="5" fillId="4" borderId="35" xfId="97" applyNumberFormat="1" applyFont="1" applyBorder="1" applyAlignment="1">
      <alignment horizontal="right"/>
    </xf>
    <xf numFmtId="0" fontId="32" fillId="4" borderId="0" xfId="98" applyAlignment="1"/>
    <xf numFmtId="170" fontId="5" fillId="4" borderId="0" xfId="97" applyNumberFormat="1" applyFont="1" applyBorder="1" applyAlignment="1">
      <alignment horizontal="right"/>
    </xf>
    <xf numFmtId="6" fontId="32" fillId="4" borderId="0" xfId="91" quotePrefix="1" applyNumberFormat="1" applyFont="1" applyAlignment="1">
      <alignment horizontal="left"/>
    </xf>
    <xf numFmtId="0" fontId="24" fillId="4" borderId="0" xfId="80" applyAlignment="1">
      <alignment wrapText="1"/>
    </xf>
    <xf numFmtId="0" fontId="70" fillId="37" borderId="0" xfId="0" applyFont="1" applyFill="1" applyAlignment="1">
      <alignment horizontal="left" indent="9"/>
    </xf>
    <xf numFmtId="0" fontId="64" fillId="37" borderId="3" xfId="0" applyFont="1" applyFill="1" applyBorder="1" applyAlignment="1">
      <alignment horizontal="left" vertical="center"/>
    </xf>
    <xf numFmtId="0" fontId="74" fillId="0" borderId="0" xfId="0" applyFont="1" applyAlignment="1">
      <alignment horizontal="left" vertical="top" indent="19"/>
    </xf>
    <xf numFmtId="0" fontId="70" fillId="37" borderId="0" xfId="0" applyFont="1" applyFill="1" applyAlignment="1">
      <alignment horizontal="left" vertical="top"/>
    </xf>
    <xf numFmtId="0" fontId="8" fillId="37" borderId="7" xfId="0" applyFont="1" applyFill="1" applyBorder="1" applyAlignment="1">
      <alignment horizontal="right" vertical="top"/>
    </xf>
    <xf numFmtId="0" fontId="75" fillId="0" borderId="0" xfId="0" applyFont="1" applyAlignment="1"/>
    <xf numFmtId="0" fontId="76" fillId="37" borderId="3" xfId="0" applyFont="1" applyFill="1" applyBorder="1" applyAlignment="1">
      <alignment horizontal="centerContinuous"/>
    </xf>
    <xf numFmtId="0" fontId="31" fillId="4" borderId="0" xfId="19"/>
    <xf numFmtId="0" fontId="32" fillId="4" borderId="0" xfId="20">
      <alignment horizontal="left"/>
    </xf>
    <xf numFmtId="0" fontId="72" fillId="0" borderId="0" xfId="0" applyFont="1">
      <alignment horizontal="right"/>
    </xf>
    <xf numFmtId="0" fontId="72" fillId="0" borderId="0" xfId="0" applyFont="1" applyAlignment="1"/>
    <xf numFmtId="0" fontId="72" fillId="0" borderId="0" xfId="0" applyFont="1" applyAlignment="1">
      <alignment vertical="center"/>
    </xf>
    <xf numFmtId="0" fontId="77" fillId="4" borderId="0" xfId="11" applyFont="1" applyBorder="1">
      <alignment horizontal="left"/>
    </xf>
    <xf numFmtId="0" fontId="41" fillId="4" borderId="0" xfId="21" applyFont="1" applyBorder="1">
      <alignment horizontal="center" wrapText="1"/>
    </xf>
    <xf numFmtId="0" fontId="41" fillId="4" borderId="0" xfId="21" applyFont="1">
      <alignment horizontal="center" wrapText="1"/>
    </xf>
    <xf numFmtId="0" fontId="24" fillId="37" borderId="0" xfId="0" applyFont="1" applyFill="1" applyAlignment="1">
      <alignment vertical="top" wrapText="1"/>
    </xf>
    <xf numFmtId="0" fontId="24" fillId="0" borderId="0" xfId="0" applyFont="1" applyAlignment="1">
      <alignment horizontal="left" vertical="top" wrapText="1"/>
    </xf>
    <xf numFmtId="0" fontId="22" fillId="4" borderId="0" xfId="100"/>
    <xf numFmtId="0" fontId="22" fillId="4" borderId="0" xfId="100" applyAlignment="1">
      <alignment wrapText="1"/>
    </xf>
    <xf numFmtId="0" fontId="24" fillId="0" borderId="0" xfId="0" applyFont="1" applyAlignment="1">
      <alignment vertical="top" wrapText="1"/>
    </xf>
    <xf numFmtId="0" fontId="7" fillId="5" borderId="38" xfId="14" applyFont="1" applyBorder="1"/>
    <xf numFmtId="0" fontId="78" fillId="5" borderId="38" xfId="14" applyFont="1" applyBorder="1" applyAlignment="1"/>
    <xf numFmtId="0" fontId="78" fillId="5" borderId="0" xfId="14" applyFont="1" applyAlignment="1"/>
    <xf numFmtId="0" fontId="24" fillId="4" borderId="5" xfId="7" applyBorder="1" applyAlignment="1"/>
    <xf numFmtId="172" fontId="24" fillId="4" borderId="36" xfId="2" applyNumberFormat="1" applyFont="1" applyBorder="1" applyAlignment="1" applyProtection="1">
      <alignment horizontal="right"/>
      <protection locked="0"/>
    </xf>
    <xf numFmtId="0" fontId="32" fillId="4" borderId="0" xfId="21" applyBorder="1" applyAlignment="1">
      <alignment vertical="center" wrapText="1"/>
    </xf>
    <xf numFmtId="172" fontId="24" fillId="4" borderId="0" xfId="2" applyNumberFormat="1" applyFont="1" applyBorder="1" applyAlignment="1" applyProtection="1">
      <alignment horizontal="right"/>
      <protection locked="0"/>
    </xf>
    <xf numFmtId="176" fontId="23" fillId="0" borderId="1" xfId="6" applyNumberFormat="1" applyAlignment="1">
      <alignment wrapText="1"/>
      <protection locked="0"/>
    </xf>
    <xf numFmtId="0" fontId="65" fillId="37" borderId="21" xfId="0" applyFont="1" applyFill="1" applyBorder="1">
      <alignment horizontal="right"/>
    </xf>
    <xf numFmtId="0" fontId="65" fillId="37" borderId="22" xfId="0" applyFont="1" applyFill="1" applyBorder="1">
      <alignment horizontal="right"/>
    </xf>
    <xf numFmtId="0" fontId="21" fillId="5" borderId="1" xfId="5">
      <alignment horizontal="center"/>
    </xf>
    <xf numFmtId="164" fontId="21" fillId="5" borderId="18" xfId="10" applyBorder="1">
      <alignment horizontal="center" vertical="center"/>
    </xf>
    <xf numFmtId="164" fontId="21" fillId="5" borderId="23" xfId="10" applyBorder="1">
      <alignment horizontal="center" vertical="center"/>
    </xf>
    <xf numFmtId="164" fontId="21" fillId="5" borderId="24" xfId="10" applyBorder="1">
      <alignment horizontal="center" vertical="center"/>
    </xf>
    <xf numFmtId="0" fontId="24" fillId="5" borderId="3" xfId="15" applyFont="1" applyBorder="1" applyAlignment="1">
      <alignment horizontal="left" vertical="top" wrapText="1" indent="1"/>
    </xf>
    <xf numFmtId="0" fontId="24" fillId="5" borderId="0" xfId="15" applyFont="1" applyBorder="1" applyAlignment="1">
      <alignment horizontal="left" vertical="top" wrapText="1" indent="1"/>
    </xf>
    <xf numFmtId="0" fontId="21" fillId="5" borderId="36" xfId="85">
      <alignment horizontal="center"/>
    </xf>
    <xf numFmtId="164" fontId="21" fillId="5" borderId="36" xfId="86">
      <alignment horizontal="center" vertical="center"/>
    </xf>
    <xf numFmtId="0" fontId="24" fillId="5" borderId="3" xfId="89" applyFont="1" applyBorder="1" applyAlignment="1">
      <alignment horizontal="left" vertical="top" wrapText="1" indent="1"/>
    </xf>
    <xf numFmtId="0" fontId="24" fillId="5" borderId="0" xfId="89" applyFont="1" applyAlignment="1">
      <alignment horizontal="left" vertical="top" wrapText="1" indent="1"/>
    </xf>
    <xf numFmtId="0" fontId="32" fillId="4" borderId="0" xfId="95" applyFont="1"/>
    <xf numFmtId="0" fontId="32" fillId="4" borderId="0" xfId="21" applyBorder="1">
      <alignment horizontal="center" wrapText="1"/>
    </xf>
    <xf numFmtId="164" fontId="21" fillId="5" borderId="1" xfId="10">
      <alignment horizontal="center" vertical="center"/>
    </xf>
    <xf numFmtId="0" fontId="28" fillId="5" borderId="3" xfId="15" applyBorder="1" applyAlignment="1">
      <alignment horizontal="left" vertical="top" wrapText="1" indent="1"/>
    </xf>
    <xf numFmtId="0" fontId="28" fillId="5" borderId="0" xfId="15" applyBorder="1" applyAlignment="1">
      <alignment horizontal="left" vertical="top" wrapText="1" indent="1"/>
    </xf>
    <xf numFmtId="0" fontId="0" fillId="5" borderId="3" xfId="15" applyFont="1" applyBorder="1" applyAlignment="1">
      <alignment horizontal="left" vertical="top" wrapText="1"/>
    </xf>
    <xf numFmtId="0" fontId="0" fillId="5" borderId="0" xfId="15" applyFont="1" applyBorder="1" applyAlignment="1">
      <alignment horizontal="left" vertical="top" wrapText="1"/>
    </xf>
    <xf numFmtId="0" fontId="24" fillId="4" borderId="0" xfId="29" applyBorder="1">
      <alignment horizontal="left"/>
    </xf>
    <xf numFmtId="0" fontId="21" fillId="0" borderId="1" xfId="1">
      <alignment horizontal="center" vertical="center"/>
      <protection locked="0"/>
    </xf>
    <xf numFmtId="164" fontId="21" fillId="5" borderId="18" xfId="10" applyBorder="1" applyAlignment="1">
      <alignment horizontal="center" vertical="center" wrapText="1"/>
    </xf>
    <xf numFmtId="164" fontId="21" fillId="5" borderId="24" xfId="10" applyBorder="1" applyAlignment="1">
      <alignment horizontal="center" vertical="center" wrapText="1"/>
    </xf>
    <xf numFmtId="0" fontId="21" fillId="5" borderId="18" xfId="5" applyBorder="1" applyAlignment="1">
      <alignment horizontal="center" wrapText="1"/>
    </xf>
    <xf numFmtId="0" fontId="21" fillId="5" borderId="24" xfId="5" applyBorder="1" applyAlignment="1">
      <alignment horizontal="center" wrapText="1"/>
    </xf>
    <xf numFmtId="0" fontId="21" fillId="0" borderId="18" xfId="1" applyBorder="1" applyAlignment="1">
      <alignment horizontal="center" wrapText="1"/>
      <protection locked="0"/>
    </xf>
    <xf numFmtId="0" fontId="21" fillId="0" borderId="24" xfId="1" applyBorder="1" applyAlignment="1">
      <alignment horizontal="center" wrapText="1"/>
      <protection locked="0"/>
    </xf>
  </cellXfs>
  <cellStyles count="102">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a(2) 2" xfId="93" xr:uid="{254D623D-EC39-4968-B514-E4232F6C0910}"/>
    <cellStyle name="Comment" xfId="4" xr:uid="{00000000-0005-0000-0000-000020000000}"/>
    <cellStyle name="Comment 4" xfId="99" xr:uid="{075DA68B-AAF8-4E93-9ED4-098EBB9B3157}"/>
    <cellStyle name="Company Name" xfId="5" xr:uid="{00000000-0005-0000-0000-000021000000}"/>
    <cellStyle name="Company Name 4" xfId="85" xr:uid="{C9F34B5E-0F9C-43DF-BB01-455566D66D9F}"/>
    <cellStyle name="Currency" xfId="34" builtinId="4" hidden="1"/>
    <cellStyle name="Currency [0]" xfId="35" builtinId="7" hidden="1"/>
    <cellStyle name="Data Input" xfId="6" xr:uid="{00000000-0005-0000-0000-000024000000}"/>
    <cellStyle name="Data Input 5" xfId="96" xr:uid="{47CC9D9B-7282-4431-A594-B30BF4BEB4F9}"/>
    <cellStyle name="Data Rows" xfId="7" xr:uid="{00000000-0005-0000-0000-000025000000}"/>
    <cellStyle name="Data Rows 3" xfId="91" xr:uid="{86B26EEB-CD65-474F-9D3F-00AFFD0F1562}"/>
    <cellStyle name="Date" xfId="8" xr:uid="{00000000-0005-0000-0000-000026000000}"/>
    <cellStyle name="Date (short)" xfId="9" xr:uid="{00000000-0005-0000-0000-000027000000}"/>
    <cellStyle name="Date (short) 2" xfId="94" xr:uid="{8C6EB2C3-4B28-4697-AB2A-6A981C37F73F}"/>
    <cellStyle name="Disclosure Date" xfId="10" xr:uid="{00000000-0005-0000-0000-000028000000}"/>
    <cellStyle name="Disclosure Date 2" xfId="86" xr:uid="{D5EB0E1F-C033-4BBF-9F03-3829733C1761}"/>
    <cellStyle name="Explanatory Text" xfId="52" builtinId="53" hidden="1"/>
    <cellStyle name="Footnote" xfId="11" xr:uid="{00000000-0005-0000-0000-00002A000000}"/>
    <cellStyle name="Good" xfId="42" builtinId="26" hidden="1"/>
    <cellStyle name="Header 1" xfId="12" xr:uid="{00000000-0005-0000-0000-00002C000000}"/>
    <cellStyle name="Header 1 4" xfId="87" xr:uid="{3419C684-717D-4270-B3B8-AC55F89A7798}"/>
    <cellStyle name="Header Company" xfId="13" xr:uid="{00000000-0005-0000-0000-00002D000000}"/>
    <cellStyle name="Header Company 4" xfId="84" xr:uid="{20039E38-CCFA-4A95-80F6-6DFAA44FD9A5}"/>
    <cellStyle name="Header Rows" xfId="14" xr:uid="{00000000-0005-0000-0000-00002E000000}"/>
    <cellStyle name="Header Rows 2" xfId="82" xr:uid="{29E02243-4164-42EF-990E-532CBFF83428}"/>
    <cellStyle name="Header Text" xfId="15" xr:uid="{00000000-0005-0000-0000-00002F000000}"/>
    <cellStyle name="Header Text 4" xfId="89" xr:uid="{170C614A-6AAD-4431-8A4B-B401BCFB2A0F}"/>
    <cellStyle name="Header Version" xfId="16" xr:uid="{00000000-0005-0000-0000-000030000000}"/>
    <cellStyle name="Header Version 4" xfId="88" xr:uid="{BC273E75-CB58-4889-AD61-945EC65EB0C8}"/>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1 3" xfId="92" xr:uid="{254A8BD0-75AA-4DEA-A421-0F0F7E821C9F}"/>
    <cellStyle name="Heading2" xfId="19" xr:uid="{00000000-0005-0000-0000-000039000000}"/>
    <cellStyle name="Heading2 2" xfId="95" xr:uid="{08467D89-D7C9-48E2-A6D9-4F1D3B1F9C8B}"/>
    <cellStyle name="Heading3" xfId="20" xr:uid="{00000000-0005-0000-0000-00003A000000}"/>
    <cellStyle name="Heading3 2" xfId="98" xr:uid="{BE432030-60DE-47C8-B15C-198CAFD73A34}"/>
    <cellStyle name="Heading3WrapLow" xfId="21" xr:uid="{00000000-0005-0000-0000-00003B000000}"/>
    <cellStyle name="Heavy Box 2" xfId="22" xr:uid="{00000000-0005-0000-0000-00003C000000}"/>
    <cellStyle name="Heavy Box 2 3" xfId="97" xr:uid="{294B7362-4A69-479E-A593-2B77B8DCCC48}"/>
    <cellStyle name="Hyperlink" xfId="23" builtinId="8" customBuiltin="1"/>
    <cellStyle name="Input" xfId="45" builtinId="20" hidden="1"/>
    <cellStyle name="Linked Cell" xfId="48" builtinId="24" hidden="1"/>
    <cellStyle name="Neutral" xfId="44" builtinId="28" hidden="1"/>
    <cellStyle name="Normal" xfId="0" builtinId="0" customBuiltin="1"/>
    <cellStyle name="Normal 2" xfId="81" xr:uid="{1954A78E-CF29-4938-A206-7E765617360B}"/>
    <cellStyle name="Normal 3" xfId="101" xr:uid="{3BC731AA-7C5E-4A1E-945C-71FCA2D0B623}"/>
    <cellStyle name="Normal 5" xfId="83" xr:uid="{795F56A9-FE29-44DF-9752-D052C64B401D}"/>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RowRef 3" xfId="90" xr:uid="{C1C577D8-3932-459D-916A-8EF7E73B9F23}"/>
    <cellStyle name="Schedule Requirement Date" xfId="100" xr:uid="{9E1A6297-92C1-4459-83B7-06828534448C}"/>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3" xfId="80" xr:uid="{79DDDF05-692B-4677-AD4E-FF52F784EAD4}"/>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6CFB37C-5230-4AED-946B-3E23DC0F6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BA40-8D9C-42E2-9B3D-FF7CAAE85C41}">
  <sheetPr>
    <tabColor indexed="10"/>
    <pageSetUpPr fitToPage="1"/>
  </sheetPr>
  <dimension ref="A1:K17"/>
  <sheetViews>
    <sheetView showGridLines="0" view="pageBreakPreview" zoomScaleNormal="100" zoomScaleSheetLayoutView="100" workbookViewId="0">
      <selection activeCell="D16" sqref="D16"/>
    </sheetView>
  </sheetViews>
  <sheetFormatPr defaultRowHeight="12.75" x14ac:dyDescent="0.2"/>
  <cols>
    <col min="1" max="1" width="26.5703125" customWidth="1"/>
    <col min="2" max="2" width="43.140625" customWidth="1"/>
    <col min="3" max="3" width="32.7109375" customWidth="1"/>
    <col min="4" max="4" width="32.28515625" customWidth="1"/>
  </cols>
  <sheetData>
    <row r="1" spans="1:11" x14ac:dyDescent="0.2">
      <c r="A1" s="153" t="s">
        <v>92</v>
      </c>
      <c r="B1" s="154"/>
      <c r="C1" s="154"/>
      <c r="D1" s="155"/>
    </row>
    <row r="2" spans="1:11" ht="207" customHeight="1" x14ac:dyDescent="0.2">
      <c r="A2" s="164"/>
      <c r="B2" s="160"/>
      <c r="C2" s="160"/>
      <c r="D2" s="165"/>
    </row>
    <row r="3" spans="1:11" s="3" customFormat="1" ht="23.25" x14ac:dyDescent="0.35">
      <c r="A3" s="177"/>
      <c r="B3" s="243" t="s">
        <v>601</v>
      </c>
      <c r="C3" s="191"/>
      <c r="D3" s="192"/>
    </row>
    <row r="4" spans="1:11" s="3" customFormat="1" ht="27.75" customHeight="1" x14ac:dyDescent="0.2">
      <c r="A4" s="244" t="s">
        <v>92</v>
      </c>
      <c r="B4" s="245" t="s">
        <v>602</v>
      </c>
      <c r="C4" s="246"/>
      <c r="D4" s="247"/>
    </row>
    <row r="5" spans="1:11" ht="27.75" customHeight="1" x14ac:dyDescent="0.35">
      <c r="A5" s="177" t="s">
        <v>0</v>
      </c>
      <c r="B5" s="166"/>
      <c r="C5" s="166"/>
      <c r="D5" s="167"/>
    </row>
    <row r="6" spans="1:11" ht="23.25" x14ac:dyDescent="0.35">
      <c r="A6" s="177" t="s">
        <v>610</v>
      </c>
      <c r="B6" s="166"/>
      <c r="C6" s="166"/>
      <c r="D6" s="167"/>
    </row>
    <row r="7" spans="1:11" ht="60" customHeight="1" x14ac:dyDescent="0.2">
      <c r="A7" s="156"/>
      <c r="B7" s="166"/>
      <c r="C7" s="166"/>
      <c r="D7" s="167"/>
    </row>
    <row r="8" spans="1:11" ht="15" customHeight="1" x14ac:dyDescent="0.2">
      <c r="A8" s="164"/>
      <c r="B8" s="159" t="s">
        <v>1</v>
      </c>
      <c r="C8" s="36" t="s">
        <v>627</v>
      </c>
      <c r="D8" s="140"/>
    </row>
    <row r="9" spans="1:11" ht="3" customHeight="1" x14ac:dyDescent="0.2">
      <c r="A9" s="164"/>
      <c r="B9" s="160"/>
      <c r="C9" s="160"/>
      <c r="D9" s="165"/>
    </row>
    <row r="10" spans="1:11" ht="15" customHeight="1" x14ac:dyDescent="0.2">
      <c r="A10" s="164"/>
      <c r="B10" s="159" t="s">
        <v>2</v>
      </c>
      <c r="C10" s="35">
        <v>45747</v>
      </c>
      <c r="D10" s="165"/>
    </row>
    <row r="11" spans="1:11" ht="3" customHeight="1" x14ac:dyDescent="0.2">
      <c r="A11" s="164"/>
      <c r="B11" s="160"/>
      <c r="C11" s="160"/>
      <c r="D11" s="165"/>
    </row>
    <row r="12" spans="1:11" ht="15" customHeight="1" x14ac:dyDescent="0.2">
      <c r="A12" s="164"/>
      <c r="B12" s="159" t="s">
        <v>3</v>
      </c>
      <c r="C12" s="35">
        <v>45748</v>
      </c>
      <c r="D12" s="165"/>
    </row>
    <row r="13" spans="1:11" ht="15" customHeight="1" x14ac:dyDescent="0.2">
      <c r="A13" s="164"/>
      <c r="B13" s="143"/>
      <c r="C13" s="143"/>
      <c r="D13" s="165"/>
    </row>
    <row r="14" spans="1:11" ht="15" customHeight="1" x14ac:dyDescent="0.2">
      <c r="A14" s="164"/>
      <c r="B14" s="143"/>
      <c r="C14" s="143"/>
      <c r="D14" s="167"/>
    </row>
    <row r="15" spans="1:11" s="3" customFormat="1" ht="15" customHeight="1" x14ac:dyDescent="0.2">
      <c r="A15" s="157" t="s">
        <v>609</v>
      </c>
      <c r="B15" s="158"/>
      <c r="C15" s="166"/>
      <c r="D15" s="167"/>
      <c r="F15" s="248"/>
      <c r="G15" s="248"/>
      <c r="H15" s="248"/>
      <c r="I15" s="248"/>
      <c r="J15" s="248"/>
      <c r="K15" s="248"/>
    </row>
    <row r="16" spans="1:11" s="3" customFormat="1" ht="15" customHeight="1" x14ac:dyDescent="0.2">
      <c r="A16" s="249" t="s">
        <v>625</v>
      </c>
      <c r="B16" s="158"/>
      <c r="C16" s="166"/>
      <c r="D16" s="167"/>
      <c r="F16" s="248"/>
      <c r="G16" s="248"/>
      <c r="H16" s="248"/>
      <c r="I16" s="248"/>
      <c r="J16" s="248"/>
      <c r="K16" s="248"/>
    </row>
    <row r="17" spans="1:4" ht="39.950000000000003" customHeight="1" x14ac:dyDescent="0.2">
      <c r="A17" s="168"/>
      <c r="B17" s="169"/>
      <c r="C17" s="169"/>
      <c r="D17" s="170"/>
    </row>
  </sheetData>
  <sheetProtection formatRows="0" insertRows="0"/>
  <dataValidations count="2">
    <dataValidation allowBlank="1" showInputMessage="1" promptTitle="Name of regulated entity" prompt=" " sqref="C8" xr:uid="{FC71A19E-1589-464E-A81D-C147CDB21521}"/>
    <dataValidation type="date" operator="greaterThan" allowBlank="1" showInputMessage="1" showErrorMessage="1" errorTitle="Date entry" error="Dates after 1 January 2011 accepted" promptTitle="Date entry" prompt=" " sqref="C12 C10" xr:uid="{215B5669-54C5-4778-AE3B-E09189B35CCA}">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B34A-DDC3-4420-B666-3B61B58FF3FE}">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73" t="str">
        <f>IF(NOT(ISBLANK(CoverSheet!$C$8)),CoverSheet!$C$8,"")</f>
        <v>Aurora Energy Limited</v>
      </c>
      <c r="L2" s="273"/>
      <c r="M2" s="273"/>
      <c r="N2" s="12"/>
    </row>
    <row r="3" spans="1:14" ht="18" customHeight="1" x14ac:dyDescent="0.3">
      <c r="A3" s="20"/>
      <c r="B3" s="37"/>
      <c r="C3" s="37"/>
      <c r="D3" s="37"/>
      <c r="E3" s="37"/>
      <c r="F3" s="37"/>
      <c r="G3" s="37"/>
      <c r="H3" s="37"/>
      <c r="I3" s="15"/>
      <c r="J3" s="31" t="s">
        <v>34</v>
      </c>
      <c r="K3" s="285" t="s">
        <v>626</v>
      </c>
      <c r="L3" s="285"/>
      <c r="M3" s="285"/>
      <c r="N3" s="12"/>
    </row>
    <row r="4" spans="1:14" ht="18" customHeight="1" x14ac:dyDescent="0.35">
      <c r="A4" s="51"/>
      <c r="B4" s="37"/>
      <c r="C4" s="37"/>
      <c r="D4" s="37"/>
      <c r="E4" s="37"/>
      <c r="F4" s="37"/>
      <c r="G4" s="37"/>
      <c r="H4" s="37"/>
      <c r="I4" s="29"/>
      <c r="J4" s="31" t="s">
        <v>283</v>
      </c>
      <c r="K4" s="291" t="s">
        <v>718</v>
      </c>
      <c r="L4" s="291"/>
      <c r="M4" s="291"/>
      <c r="N4" s="12"/>
    </row>
    <row r="5" spans="1:14" ht="21" x14ac:dyDescent="0.35">
      <c r="A5" s="54" t="s">
        <v>284</v>
      </c>
      <c r="B5" s="37"/>
      <c r="C5" s="37"/>
      <c r="D5" s="37"/>
      <c r="E5" s="37"/>
      <c r="F5" s="37"/>
      <c r="G5" s="37"/>
      <c r="H5" s="37"/>
      <c r="I5" s="29"/>
      <c r="J5" s="31"/>
      <c r="K5" s="31"/>
      <c r="L5" s="31"/>
      <c r="M5" s="31"/>
      <c r="N5" s="12"/>
    </row>
    <row r="6" spans="1:14" s="3" customFormat="1" ht="33" customHeight="1" x14ac:dyDescent="0.2">
      <c r="A6" s="286" t="s">
        <v>285</v>
      </c>
      <c r="B6" s="287"/>
      <c r="C6" s="287"/>
      <c r="D6" s="287"/>
      <c r="E6" s="287"/>
      <c r="F6" s="287"/>
      <c r="G6" s="287"/>
      <c r="H6" s="287"/>
      <c r="I6" s="287"/>
      <c r="J6" s="287"/>
      <c r="K6" s="287"/>
      <c r="L6" s="287"/>
      <c r="M6" s="287"/>
      <c r="N6" s="32"/>
    </row>
    <row r="7" spans="1:14" ht="15" customHeight="1" x14ac:dyDescent="0.2">
      <c r="A7" s="25" t="s">
        <v>36</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37</v>
      </c>
      <c r="I8" s="21" t="s">
        <v>38</v>
      </c>
      <c r="J8" s="21" t="s">
        <v>39</v>
      </c>
      <c r="K8" s="21" t="s">
        <v>40</v>
      </c>
      <c r="L8" s="21" t="s">
        <v>41</v>
      </c>
      <c r="M8" s="21" t="s">
        <v>42</v>
      </c>
      <c r="N8" s="24"/>
    </row>
    <row r="9" spans="1:14" ht="12.75" customHeight="1" x14ac:dyDescent="0.2">
      <c r="A9" s="30">
        <v>9</v>
      </c>
      <c r="B9" s="49"/>
      <c r="C9" s="13"/>
      <c r="D9" s="49"/>
      <c r="E9" s="45"/>
      <c r="F9" s="52"/>
      <c r="G9" s="137"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286</v>
      </c>
      <c r="F10" s="52"/>
      <c r="G10" s="137"/>
      <c r="H10" s="44"/>
      <c r="I10" s="39"/>
      <c r="J10" s="39"/>
      <c r="K10" s="39"/>
      <c r="L10" s="39"/>
      <c r="M10" s="39"/>
      <c r="N10" s="7"/>
    </row>
    <row r="11" spans="1:14" ht="15" customHeight="1" x14ac:dyDescent="0.2">
      <c r="A11" s="30">
        <v>11</v>
      </c>
      <c r="B11" s="49"/>
      <c r="C11" s="23"/>
      <c r="D11" s="49"/>
      <c r="E11" s="52"/>
      <c r="F11" s="52" t="s">
        <v>287</v>
      </c>
      <c r="G11" s="46"/>
      <c r="H11" s="125">
        <v>128.16</v>
      </c>
      <c r="I11" s="125">
        <v>116.07</v>
      </c>
      <c r="J11" s="125">
        <v>87.47</v>
      </c>
      <c r="K11" s="125">
        <v>100.61</v>
      </c>
      <c r="L11" s="125">
        <v>92.16</v>
      </c>
      <c r="M11" s="125">
        <v>120.67</v>
      </c>
      <c r="N11" s="7"/>
    </row>
    <row r="12" spans="1:14" ht="15" customHeight="1" x14ac:dyDescent="0.2">
      <c r="A12" s="30">
        <v>12</v>
      </c>
      <c r="B12" s="49"/>
      <c r="C12" s="23"/>
      <c r="D12" s="49"/>
      <c r="E12" s="52"/>
      <c r="F12" s="52" t="s">
        <v>288</v>
      </c>
      <c r="G12" s="50"/>
      <c r="H12" s="125">
        <v>39.369999999999997</v>
      </c>
      <c r="I12" s="125">
        <v>63.53</v>
      </c>
      <c r="J12" s="125">
        <v>63.43</v>
      </c>
      <c r="K12" s="125">
        <v>63.33</v>
      </c>
      <c r="L12" s="125">
        <v>63.22</v>
      </c>
      <c r="M12" s="125">
        <v>63.07</v>
      </c>
      <c r="N12" s="7"/>
    </row>
    <row r="13" spans="1:14" ht="30" customHeight="1" x14ac:dyDescent="0.2">
      <c r="A13" s="30">
        <v>13</v>
      </c>
      <c r="B13" s="49"/>
      <c r="C13" s="52"/>
      <c r="D13" s="49"/>
      <c r="E13" s="45" t="s">
        <v>289</v>
      </c>
      <c r="F13" s="52"/>
      <c r="G13" s="49"/>
      <c r="H13" s="49"/>
      <c r="I13" s="49"/>
      <c r="J13" s="49"/>
      <c r="K13" s="49"/>
      <c r="L13" s="49"/>
      <c r="M13" s="49"/>
      <c r="N13" s="7"/>
    </row>
    <row r="14" spans="1:14" ht="15" customHeight="1" x14ac:dyDescent="0.2">
      <c r="A14" s="30">
        <v>14</v>
      </c>
      <c r="B14" s="49"/>
      <c r="C14" s="23"/>
      <c r="D14" s="49"/>
      <c r="E14" s="52"/>
      <c r="F14" s="52" t="s">
        <v>287</v>
      </c>
      <c r="G14" s="50"/>
      <c r="H14" s="122">
        <v>0.51</v>
      </c>
      <c r="I14" s="122">
        <v>0.54</v>
      </c>
      <c r="J14" s="122">
        <v>0.41</v>
      </c>
      <c r="K14" s="122">
        <v>0.47</v>
      </c>
      <c r="L14" s="122">
        <v>0.43</v>
      </c>
      <c r="M14" s="122">
        <v>0.56999999999999995</v>
      </c>
      <c r="N14" s="7"/>
    </row>
    <row r="15" spans="1:14" ht="15" customHeight="1" x14ac:dyDescent="0.2">
      <c r="A15" s="30">
        <v>15</v>
      </c>
      <c r="B15" s="49"/>
      <c r="C15" s="23"/>
      <c r="D15" s="49"/>
      <c r="E15" s="52"/>
      <c r="F15" s="52" t="s">
        <v>288</v>
      </c>
      <c r="G15" s="50"/>
      <c r="H15" s="122">
        <v>0.57999999999999996</v>
      </c>
      <c r="I15" s="122">
        <v>0.94</v>
      </c>
      <c r="J15" s="122">
        <v>0.93</v>
      </c>
      <c r="K15" s="122">
        <v>0.93</v>
      </c>
      <c r="L15" s="122">
        <v>0.93</v>
      </c>
      <c r="M15" s="122">
        <v>0.93</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0B07A427-6951-4E30-9E5F-8222F892C13D}"/>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B695-99D7-4B83-9FDD-295E319E6506}">
  <sheetPr>
    <tabColor rgb="FF92D050"/>
    <pageSetUpPr fitToPage="1"/>
  </sheetPr>
  <dimension ref="A1:N16"/>
  <sheetViews>
    <sheetView showGridLines="0" view="pageBreakPreview" zoomScaleNormal="100" zoomScaleSheetLayoutView="100" workbookViewId="0">
      <selection activeCell="L25" sqref="L25"/>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73" t="str">
        <f>IF(NOT(ISBLANK(CoverSheet!$C$8)),CoverSheet!$C$8,"")</f>
        <v>Aurora Energy Limited</v>
      </c>
      <c r="L2" s="273"/>
      <c r="M2" s="273"/>
      <c r="N2" s="12"/>
    </row>
    <row r="3" spans="1:14" ht="18" customHeight="1" x14ac:dyDescent="0.3">
      <c r="A3" s="20"/>
      <c r="B3" s="37"/>
      <c r="C3" s="37"/>
      <c r="D3" s="37"/>
      <c r="E3" s="37"/>
      <c r="F3" s="37"/>
      <c r="G3" s="37"/>
      <c r="H3" s="37"/>
      <c r="I3" s="15"/>
      <c r="J3" s="31" t="s">
        <v>34</v>
      </c>
      <c r="K3" s="285" t="s">
        <v>626</v>
      </c>
      <c r="L3" s="285"/>
      <c r="M3" s="285"/>
      <c r="N3" s="12"/>
    </row>
    <row r="4" spans="1:14" ht="18" customHeight="1" x14ac:dyDescent="0.35">
      <c r="A4" s="51"/>
      <c r="B4" s="37"/>
      <c r="C4" s="37"/>
      <c r="D4" s="37"/>
      <c r="E4" s="37"/>
      <c r="F4" s="37"/>
      <c r="G4" s="37"/>
      <c r="H4" s="37"/>
      <c r="I4" s="29"/>
      <c r="J4" s="31" t="s">
        <v>283</v>
      </c>
      <c r="K4" s="291" t="s">
        <v>754</v>
      </c>
      <c r="L4" s="291"/>
      <c r="M4" s="291"/>
      <c r="N4" s="12"/>
    </row>
    <row r="5" spans="1:14" ht="21" x14ac:dyDescent="0.35">
      <c r="A5" s="54" t="s">
        <v>284</v>
      </c>
      <c r="B5" s="37"/>
      <c r="C5" s="37"/>
      <c r="D5" s="37"/>
      <c r="E5" s="37"/>
      <c r="F5" s="37"/>
      <c r="G5" s="37"/>
      <c r="H5" s="37"/>
      <c r="I5" s="29"/>
      <c r="J5" s="31"/>
      <c r="K5" s="31"/>
      <c r="L5" s="31"/>
      <c r="M5" s="31"/>
      <c r="N5" s="12"/>
    </row>
    <row r="6" spans="1:14" s="3" customFormat="1" ht="33" customHeight="1" x14ac:dyDescent="0.2">
      <c r="A6" s="286" t="s">
        <v>285</v>
      </c>
      <c r="B6" s="287"/>
      <c r="C6" s="287"/>
      <c r="D6" s="287"/>
      <c r="E6" s="287"/>
      <c r="F6" s="287"/>
      <c r="G6" s="287"/>
      <c r="H6" s="287"/>
      <c r="I6" s="287"/>
      <c r="J6" s="287"/>
      <c r="K6" s="287"/>
      <c r="L6" s="287"/>
      <c r="M6" s="287"/>
      <c r="N6" s="32"/>
    </row>
    <row r="7" spans="1:14" ht="15" customHeight="1" x14ac:dyDescent="0.2">
      <c r="A7" s="25" t="s">
        <v>36</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37</v>
      </c>
      <c r="I8" s="21" t="s">
        <v>38</v>
      </c>
      <c r="J8" s="21" t="s">
        <v>39</v>
      </c>
      <c r="K8" s="21" t="s">
        <v>40</v>
      </c>
      <c r="L8" s="21" t="s">
        <v>41</v>
      </c>
      <c r="M8" s="21" t="s">
        <v>42</v>
      </c>
      <c r="N8" s="24"/>
    </row>
    <row r="9" spans="1:14" ht="12.75" customHeight="1" x14ac:dyDescent="0.2">
      <c r="A9" s="30">
        <v>9</v>
      </c>
      <c r="B9" s="49"/>
      <c r="C9" s="13"/>
      <c r="D9" s="49"/>
      <c r="E9" s="45"/>
      <c r="F9" s="52"/>
      <c r="G9" s="137"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286</v>
      </c>
      <c r="F10" s="52"/>
      <c r="G10" s="137"/>
      <c r="H10" s="44"/>
      <c r="I10" s="39"/>
      <c r="J10" s="39"/>
      <c r="K10" s="39"/>
      <c r="L10" s="39"/>
      <c r="M10" s="39"/>
      <c r="N10" s="7"/>
    </row>
    <row r="11" spans="1:14" ht="15" customHeight="1" x14ac:dyDescent="0.2">
      <c r="A11" s="30">
        <v>11</v>
      </c>
      <c r="B11" s="49"/>
      <c r="C11" s="23"/>
      <c r="D11" s="49"/>
      <c r="E11" s="52"/>
      <c r="F11" s="52" t="s">
        <v>287</v>
      </c>
      <c r="G11" s="46"/>
      <c r="H11" s="125">
        <v>279.82</v>
      </c>
      <c r="I11" s="125">
        <v>221.38</v>
      </c>
      <c r="J11" s="125">
        <v>279.17</v>
      </c>
      <c r="K11" s="125">
        <v>250.01</v>
      </c>
      <c r="L11" s="125">
        <v>213.22</v>
      </c>
      <c r="M11" s="125">
        <v>187.61</v>
      </c>
      <c r="N11" s="7"/>
    </row>
    <row r="12" spans="1:14" ht="15" customHeight="1" x14ac:dyDescent="0.2">
      <c r="A12" s="30">
        <v>12</v>
      </c>
      <c r="B12" s="49"/>
      <c r="C12" s="23"/>
      <c r="D12" s="49"/>
      <c r="E12" s="52"/>
      <c r="F12" s="52" t="s">
        <v>288</v>
      </c>
      <c r="G12" s="50"/>
      <c r="H12" s="125">
        <v>197.2</v>
      </c>
      <c r="I12" s="125">
        <v>295.87</v>
      </c>
      <c r="J12" s="125">
        <v>291.77</v>
      </c>
      <c r="K12" s="125">
        <v>287.67</v>
      </c>
      <c r="L12" s="125">
        <v>283.57</v>
      </c>
      <c r="M12" s="125">
        <v>277.41000000000003</v>
      </c>
      <c r="N12" s="7"/>
    </row>
    <row r="13" spans="1:14" ht="30" customHeight="1" x14ac:dyDescent="0.2">
      <c r="A13" s="30">
        <v>13</v>
      </c>
      <c r="B13" s="49"/>
      <c r="C13" s="52"/>
      <c r="D13" s="49"/>
      <c r="E13" s="45" t="s">
        <v>289</v>
      </c>
      <c r="F13" s="52"/>
      <c r="G13" s="49"/>
      <c r="H13" s="49"/>
      <c r="I13" s="49"/>
      <c r="J13" s="49"/>
      <c r="K13" s="49"/>
      <c r="L13" s="49"/>
      <c r="M13" s="49"/>
      <c r="N13" s="7"/>
    </row>
    <row r="14" spans="1:14" ht="15" customHeight="1" x14ac:dyDescent="0.2">
      <c r="A14" s="30">
        <v>14</v>
      </c>
      <c r="B14" s="49"/>
      <c r="C14" s="23"/>
      <c r="D14" s="49"/>
      <c r="E14" s="52"/>
      <c r="F14" s="52" t="s">
        <v>287</v>
      </c>
      <c r="G14" s="50"/>
      <c r="H14" s="122">
        <v>0.79</v>
      </c>
      <c r="I14" s="122">
        <v>0.7</v>
      </c>
      <c r="J14" s="122">
        <v>0.88</v>
      </c>
      <c r="K14" s="122">
        <v>0.79</v>
      </c>
      <c r="L14" s="122">
        <v>0.67</v>
      </c>
      <c r="M14" s="122">
        <v>0.59</v>
      </c>
      <c r="N14" s="7"/>
    </row>
    <row r="15" spans="1:14" ht="15" customHeight="1" x14ac:dyDescent="0.2">
      <c r="A15" s="30">
        <v>15</v>
      </c>
      <c r="B15" s="49"/>
      <c r="C15" s="23"/>
      <c r="D15" s="49"/>
      <c r="E15" s="52"/>
      <c r="F15" s="52" t="s">
        <v>288</v>
      </c>
      <c r="G15" s="50"/>
      <c r="H15" s="122">
        <v>3.59</v>
      </c>
      <c r="I15" s="122">
        <v>3.95</v>
      </c>
      <c r="J15" s="122">
        <v>3.9</v>
      </c>
      <c r="K15" s="122">
        <v>3.84</v>
      </c>
      <c r="L15" s="122">
        <v>3.79</v>
      </c>
      <c r="M15" s="122">
        <v>3.71</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9125A24C-312C-4237-9404-98E707A32CDB}"/>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9383C-B25B-42A4-9B3E-76F3E071E694}">
  <sheetPr>
    <tabColor rgb="FF92D050"/>
    <pageSetUpPr fitToPage="1"/>
  </sheetPr>
  <dimension ref="A1:N16"/>
  <sheetViews>
    <sheetView showGridLines="0" view="pageBreakPreview" zoomScaleNormal="100" zoomScaleSheetLayoutView="100" workbookViewId="0">
      <selection activeCell="J29" sqref="J29"/>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73" t="str">
        <f>IF(NOT(ISBLANK(CoverSheet!$C$8)),CoverSheet!$C$8,"")</f>
        <v>Aurora Energy Limited</v>
      </c>
      <c r="L2" s="273"/>
      <c r="M2" s="273"/>
      <c r="N2" s="12"/>
    </row>
    <row r="3" spans="1:14" ht="18" customHeight="1" x14ac:dyDescent="0.3">
      <c r="A3" s="20"/>
      <c r="B3" s="37"/>
      <c r="C3" s="37"/>
      <c r="D3" s="37"/>
      <c r="E3" s="37"/>
      <c r="F3" s="37"/>
      <c r="G3" s="37"/>
      <c r="H3" s="37"/>
      <c r="I3" s="15"/>
      <c r="J3" s="31" t="s">
        <v>34</v>
      </c>
      <c r="K3" s="285" t="s">
        <v>626</v>
      </c>
      <c r="L3" s="285"/>
      <c r="M3" s="285"/>
      <c r="N3" s="12"/>
    </row>
    <row r="4" spans="1:14" ht="18" customHeight="1" x14ac:dyDescent="0.35">
      <c r="A4" s="51"/>
      <c r="B4" s="37"/>
      <c r="C4" s="37"/>
      <c r="D4" s="37"/>
      <c r="E4" s="37"/>
      <c r="F4" s="37"/>
      <c r="G4" s="37"/>
      <c r="H4" s="37"/>
      <c r="I4" s="29"/>
      <c r="J4" s="31" t="s">
        <v>283</v>
      </c>
      <c r="K4" s="291" t="s">
        <v>648</v>
      </c>
      <c r="L4" s="291"/>
      <c r="M4" s="291"/>
      <c r="N4" s="12"/>
    </row>
    <row r="5" spans="1:14" ht="21" x14ac:dyDescent="0.35">
      <c r="A5" s="54" t="s">
        <v>284</v>
      </c>
      <c r="B5" s="37"/>
      <c r="C5" s="37"/>
      <c r="D5" s="37"/>
      <c r="E5" s="37"/>
      <c r="F5" s="37"/>
      <c r="G5" s="37"/>
      <c r="H5" s="37"/>
      <c r="I5" s="29"/>
      <c r="J5" s="31"/>
      <c r="K5" s="31"/>
      <c r="L5" s="31"/>
      <c r="M5" s="31"/>
      <c r="N5" s="12"/>
    </row>
    <row r="6" spans="1:14" s="3" customFormat="1" ht="33" customHeight="1" x14ac:dyDescent="0.2">
      <c r="A6" s="286" t="s">
        <v>285</v>
      </c>
      <c r="B6" s="287"/>
      <c r="C6" s="287"/>
      <c r="D6" s="287"/>
      <c r="E6" s="287"/>
      <c r="F6" s="287"/>
      <c r="G6" s="287"/>
      <c r="H6" s="287"/>
      <c r="I6" s="287"/>
      <c r="J6" s="287"/>
      <c r="K6" s="287"/>
      <c r="L6" s="287"/>
      <c r="M6" s="287"/>
      <c r="N6" s="32"/>
    </row>
    <row r="7" spans="1:14" ht="15" customHeight="1" x14ac:dyDescent="0.2">
      <c r="A7" s="25" t="s">
        <v>36</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37</v>
      </c>
      <c r="I8" s="21" t="s">
        <v>38</v>
      </c>
      <c r="J8" s="21" t="s">
        <v>39</v>
      </c>
      <c r="K8" s="21" t="s">
        <v>40</v>
      </c>
      <c r="L8" s="21" t="s">
        <v>41</v>
      </c>
      <c r="M8" s="21" t="s">
        <v>42</v>
      </c>
      <c r="N8" s="24"/>
    </row>
    <row r="9" spans="1:14" ht="12.75" customHeight="1" x14ac:dyDescent="0.2">
      <c r="A9" s="30">
        <v>9</v>
      </c>
      <c r="B9" s="49"/>
      <c r="C9" s="13"/>
      <c r="D9" s="49"/>
      <c r="E9" s="45"/>
      <c r="F9" s="52"/>
      <c r="G9" s="137"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286</v>
      </c>
      <c r="F10" s="52"/>
      <c r="G10" s="137"/>
      <c r="H10" s="44"/>
      <c r="I10" s="39"/>
      <c r="J10" s="39"/>
      <c r="K10" s="39"/>
      <c r="L10" s="39"/>
      <c r="M10" s="39"/>
      <c r="N10" s="7"/>
    </row>
    <row r="11" spans="1:14" ht="15" customHeight="1" x14ac:dyDescent="0.2">
      <c r="A11" s="30">
        <v>11</v>
      </c>
      <c r="B11" s="49"/>
      <c r="C11" s="23"/>
      <c r="D11" s="49"/>
      <c r="E11" s="52"/>
      <c r="F11" s="52" t="s">
        <v>287</v>
      </c>
      <c r="G11" s="46"/>
      <c r="H11" s="125">
        <v>184.56</v>
      </c>
      <c r="I11" s="125">
        <v>177.86</v>
      </c>
      <c r="J11" s="125">
        <v>278.98</v>
      </c>
      <c r="K11" s="125">
        <v>148.41</v>
      </c>
      <c r="L11" s="125">
        <v>273.77</v>
      </c>
      <c r="M11" s="125">
        <v>213.5</v>
      </c>
      <c r="N11" s="7"/>
    </row>
    <row r="12" spans="1:14" ht="15" customHeight="1" x14ac:dyDescent="0.2">
      <c r="A12" s="30">
        <v>12</v>
      </c>
      <c r="B12" s="49"/>
      <c r="C12" s="23"/>
      <c r="D12" s="49"/>
      <c r="E12" s="52"/>
      <c r="F12" s="52" t="s">
        <v>288</v>
      </c>
      <c r="G12" s="50"/>
      <c r="H12" s="125">
        <v>108.88</v>
      </c>
      <c r="I12" s="125">
        <v>202.85</v>
      </c>
      <c r="J12" s="125">
        <v>199.5</v>
      </c>
      <c r="K12" s="125">
        <v>196.14</v>
      </c>
      <c r="L12" s="125">
        <v>192.79</v>
      </c>
      <c r="M12" s="125">
        <v>187.76</v>
      </c>
      <c r="N12" s="7"/>
    </row>
    <row r="13" spans="1:14" ht="30" customHeight="1" x14ac:dyDescent="0.2">
      <c r="A13" s="30">
        <v>13</v>
      </c>
      <c r="B13" s="49"/>
      <c r="C13" s="52"/>
      <c r="D13" s="49"/>
      <c r="E13" s="45" t="s">
        <v>289</v>
      </c>
      <c r="F13" s="52"/>
      <c r="G13" s="49"/>
      <c r="H13" s="49"/>
      <c r="I13" s="49"/>
      <c r="J13" s="49"/>
      <c r="K13" s="49"/>
      <c r="L13" s="49"/>
      <c r="M13" s="49"/>
      <c r="N13" s="7"/>
    </row>
    <row r="14" spans="1:14" ht="15" customHeight="1" x14ac:dyDescent="0.2">
      <c r="A14" s="30">
        <v>14</v>
      </c>
      <c r="B14" s="49"/>
      <c r="C14" s="23"/>
      <c r="D14" s="49"/>
      <c r="E14" s="52"/>
      <c r="F14" s="52" t="s">
        <v>287</v>
      </c>
      <c r="G14" s="50"/>
      <c r="H14" s="122">
        <v>0.62</v>
      </c>
      <c r="I14" s="122">
        <v>0.53</v>
      </c>
      <c r="J14" s="122">
        <v>0.84</v>
      </c>
      <c r="K14" s="122">
        <v>0.45</v>
      </c>
      <c r="L14" s="122">
        <v>0.82</v>
      </c>
      <c r="M14" s="122">
        <v>0.64</v>
      </c>
      <c r="N14" s="7"/>
    </row>
    <row r="15" spans="1:14" ht="15" customHeight="1" x14ac:dyDescent="0.2">
      <c r="A15" s="30">
        <v>15</v>
      </c>
      <c r="B15" s="49"/>
      <c r="C15" s="23"/>
      <c r="D15" s="49"/>
      <c r="E15" s="52"/>
      <c r="F15" s="52" t="s">
        <v>288</v>
      </c>
      <c r="G15" s="50"/>
      <c r="H15" s="122">
        <v>2.35</v>
      </c>
      <c r="I15" s="122">
        <v>2.91</v>
      </c>
      <c r="J15" s="122">
        <v>2.86</v>
      </c>
      <c r="K15" s="122">
        <v>2.81</v>
      </c>
      <c r="L15" s="122">
        <v>2.76</v>
      </c>
      <c r="M15" s="122">
        <v>2.69</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29F45C34-3618-482F-B873-2DE65E90477D}"/>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topLeftCell="A92" zoomScale="85" zoomScaleNormal="100" zoomScaleSheetLayoutView="85" workbookViewId="0">
      <selection activeCell="E91" sqref="E91:E94"/>
    </sheetView>
  </sheetViews>
  <sheetFormatPr defaultRowHeight="12.75" x14ac:dyDescent="0.2"/>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ht="15" customHeight="1" x14ac:dyDescent="0.2">
      <c r="A1" s="17"/>
      <c r="B1" s="18"/>
      <c r="C1" s="18"/>
      <c r="D1" s="18"/>
      <c r="E1" s="18"/>
      <c r="F1" s="18"/>
      <c r="G1" s="18"/>
      <c r="H1" s="18"/>
      <c r="I1" s="18"/>
      <c r="J1" s="19"/>
      <c r="K1" s="56"/>
      <c r="L1" s="17"/>
      <c r="M1" s="18"/>
      <c r="N1" s="18"/>
      <c r="O1" s="18"/>
      <c r="P1" s="18"/>
      <c r="Q1" s="18"/>
      <c r="R1" s="18"/>
      <c r="S1" s="18"/>
      <c r="T1" s="19"/>
    </row>
    <row r="2" spans="1:20" ht="18" customHeight="1" x14ac:dyDescent="0.3">
      <c r="A2" s="20"/>
      <c r="B2" s="37"/>
      <c r="C2" s="37"/>
      <c r="D2" s="37"/>
      <c r="E2" s="37"/>
      <c r="F2" s="37"/>
      <c r="G2" s="31" t="s">
        <v>1</v>
      </c>
      <c r="H2" s="294" t="str">
        <f>IF(NOT(ISBLANK(CoverSheet!$C$8)),CoverSheet!$C$8,"")</f>
        <v>Aurora Energy Limited</v>
      </c>
      <c r="I2" s="295"/>
      <c r="J2" s="12"/>
      <c r="K2" s="56"/>
      <c r="L2" s="20"/>
      <c r="M2" s="37"/>
      <c r="N2" s="37"/>
      <c r="O2" s="37"/>
      <c r="P2" s="37"/>
      <c r="Q2" s="31" t="s">
        <v>1</v>
      </c>
      <c r="R2" s="294" t="str">
        <f>IF(NOT(ISBLANK(CoverSheet!$C$8)),CoverSheet!$C$8,"")</f>
        <v>Aurora Energy Limited</v>
      </c>
      <c r="S2" s="295"/>
      <c r="T2" s="12"/>
    </row>
    <row r="3" spans="1:20" ht="18" customHeight="1" x14ac:dyDescent="0.25">
      <c r="A3" s="20"/>
      <c r="B3" s="37"/>
      <c r="C3" s="37"/>
      <c r="D3" s="37"/>
      <c r="E3" s="37"/>
      <c r="F3" s="37"/>
      <c r="G3" s="31" t="s">
        <v>34</v>
      </c>
      <c r="H3" s="292" t="s">
        <v>626</v>
      </c>
      <c r="I3" s="293"/>
      <c r="J3" s="12"/>
      <c r="K3" s="56"/>
      <c r="L3" s="20"/>
      <c r="M3" s="37"/>
      <c r="N3" s="37"/>
      <c r="O3" s="37"/>
      <c r="P3" s="37"/>
      <c r="Q3" s="31" t="s">
        <v>34</v>
      </c>
      <c r="R3" s="292" t="s">
        <v>626</v>
      </c>
      <c r="S3" s="293"/>
      <c r="T3" s="12"/>
    </row>
    <row r="4" spans="1:20" ht="18" customHeight="1" x14ac:dyDescent="0.35">
      <c r="A4" s="51"/>
      <c r="B4" s="37"/>
      <c r="C4" s="37"/>
      <c r="D4" s="37"/>
      <c r="E4" s="37"/>
      <c r="F4" s="37"/>
      <c r="G4" s="31" t="s">
        <v>290</v>
      </c>
      <c r="H4" s="296"/>
      <c r="I4" s="297"/>
      <c r="J4" s="12"/>
      <c r="K4" s="56"/>
      <c r="L4" s="51"/>
      <c r="M4" s="37"/>
      <c r="N4" s="37"/>
      <c r="O4" s="37"/>
      <c r="P4" s="37"/>
      <c r="Q4" s="31" t="s">
        <v>290</v>
      </c>
      <c r="R4" s="292" t="str">
        <f>IF(ISBLANK($H$4),"",$H$4)</f>
        <v/>
      </c>
      <c r="S4" s="293"/>
      <c r="T4" s="12"/>
    </row>
    <row r="5" spans="1:20" ht="21" x14ac:dyDescent="0.35">
      <c r="A5" s="54" t="s">
        <v>291</v>
      </c>
      <c r="B5" s="37"/>
      <c r="C5" s="37"/>
      <c r="D5" s="37"/>
      <c r="E5" s="37"/>
      <c r="F5" s="37"/>
      <c r="G5" s="31"/>
      <c r="H5" s="31"/>
      <c r="I5" s="31"/>
      <c r="J5" s="12"/>
      <c r="K5" s="56"/>
      <c r="L5" s="54" t="s">
        <v>292</v>
      </c>
      <c r="M5" s="37"/>
      <c r="N5" s="37"/>
      <c r="O5" s="37"/>
      <c r="P5" s="37"/>
      <c r="Q5" s="37"/>
      <c r="R5" s="37"/>
      <c r="S5" s="31"/>
      <c r="T5" s="12"/>
    </row>
    <row r="6" spans="1:20" s="3" customFormat="1" ht="21" customHeight="1" x14ac:dyDescent="0.2">
      <c r="A6" s="286" t="s">
        <v>293</v>
      </c>
      <c r="B6" s="287"/>
      <c r="C6" s="287"/>
      <c r="D6" s="287"/>
      <c r="E6" s="287"/>
      <c r="F6" s="287"/>
      <c r="G6" s="53"/>
      <c r="H6" s="53"/>
      <c r="I6" s="53"/>
      <c r="J6" s="32"/>
      <c r="K6" s="57"/>
      <c r="L6" s="55"/>
      <c r="M6" s="28"/>
      <c r="N6" s="28"/>
      <c r="O6" s="28"/>
      <c r="P6" s="28"/>
      <c r="Q6" s="28"/>
      <c r="R6" s="28"/>
      <c r="S6" s="28"/>
      <c r="T6" s="32"/>
    </row>
    <row r="7" spans="1:20" s="62" customFormat="1" ht="15" customHeight="1" x14ac:dyDescent="0.25">
      <c r="A7" s="59" t="s">
        <v>294</v>
      </c>
      <c r="B7" s="59" t="s">
        <v>295</v>
      </c>
      <c r="C7" s="59" t="s">
        <v>296</v>
      </c>
      <c r="D7" s="59" t="s">
        <v>297</v>
      </c>
      <c r="E7" s="59" t="s">
        <v>298</v>
      </c>
      <c r="F7" s="59" t="s">
        <v>299</v>
      </c>
      <c r="G7" s="59" t="s">
        <v>300</v>
      </c>
      <c r="H7" s="59" t="s">
        <v>301</v>
      </c>
      <c r="I7" s="59" t="s">
        <v>302</v>
      </c>
      <c r="J7" s="60"/>
      <c r="K7" s="61"/>
      <c r="L7" s="59" t="s">
        <v>294</v>
      </c>
      <c r="M7" s="59" t="s">
        <v>295</v>
      </c>
      <c r="N7" s="133" t="s">
        <v>296</v>
      </c>
      <c r="O7" s="59" t="s">
        <v>303</v>
      </c>
      <c r="P7" s="59" t="s">
        <v>304</v>
      </c>
      <c r="Q7" s="59" t="s">
        <v>305</v>
      </c>
      <c r="R7" s="59" t="s">
        <v>306</v>
      </c>
      <c r="S7" s="59" t="s">
        <v>307</v>
      </c>
      <c r="T7" s="60"/>
    </row>
    <row r="8" spans="1:20" s="66" customFormat="1" ht="260.25" customHeight="1" x14ac:dyDescent="0.25">
      <c r="A8" s="65">
        <v>3</v>
      </c>
      <c r="B8" s="58" t="s">
        <v>308</v>
      </c>
      <c r="C8" s="135" t="s">
        <v>309</v>
      </c>
      <c r="D8" s="139">
        <v>3</v>
      </c>
      <c r="E8" s="129" t="s">
        <v>719</v>
      </c>
      <c r="F8" s="129"/>
      <c r="G8" s="58" t="s">
        <v>310</v>
      </c>
      <c r="H8" s="58" t="s">
        <v>311</v>
      </c>
      <c r="I8" s="58" t="s">
        <v>312</v>
      </c>
      <c r="J8" s="63"/>
      <c r="K8" s="64"/>
      <c r="L8" s="65">
        <v>3</v>
      </c>
      <c r="M8" s="58" t="s">
        <v>308</v>
      </c>
      <c r="N8" s="132" t="s">
        <v>309</v>
      </c>
      <c r="O8" s="58" t="s">
        <v>313</v>
      </c>
      <c r="P8" s="58" t="s">
        <v>314</v>
      </c>
      <c r="Q8" s="58" t="s">
        <v>315</v>
      </c>
      <c r="R8" s="58" t="s">
        <v>316</v>
      </c>
      <c r="S8" s="58" t="s">
        <v>317</v>
      </c>
      <c r="T8" s="63"/>
    </row>
    <row r="9" spans="1:20" s="66" customFormat="1" ht="237" customHeight="1" x14ac:dyDescent="0.25">
      <c r="A9" s="65">
        <v>10</v>
      </c>
      <c r="B9" s="58" t="s">
        <v>318</v>
      </c>
      <c r="C9" s="135" t="s">
        <v>319</v>
      </c>
      <c r="D9" s="139">
        <v>2</v>
      </c>
      <c r="E9" s="129" t="s">
        <v>720</v>
      </c>
      <c r="F9" s="129"/>
      <c r="G9" s="58" t="s">
        <v>320</v>
      </c>
      <c r="H9" s="58" t="s">
        <v>321</v>
      </c>
      <c r="I9" s="58" t="s">
        <v>322</v>
      </c>
      <c r="J9" s="63"/>
      <c r="K9" s="64"/>
      <c r="L9" s="65">
        <v>10</v>
      </c>
      <c r="M9" s="58" t="s">
        <v>318</v>
      </c>
      <c r="N9" s="132" t="s">
        <v>319</v>
      </c>
      <c r="O9" s="58" t="s">
        <v>323</v>
      </c>
      <c r="P9" s="58" t="s">
        <v>324</v>
      </c>
      <c r="Q9" s="58" t="s">
        <v>325</v>
      </c>
      <c r="R9" s="58" t="s">
        <v>326</v>
      </c>
      <c r="S9" s="58" t="s">
        <v>317</v>
      </c>
      <c r="T9" s="63"/>
    </row>
    <row r="10" spans="1:20" s="66" customFormat="1" ht="171.75" customHeight="1" x14ac:dyDescent="0.25">
      <c r="A10" s="65">
        <v>11</v>
      </c>
      <c r="B10" s="58" t="s">
        <v>318</v>
      </c>
      <c r="C10" s="135" t="s">
        <v>327</v>
      </c>
      <c r="D10" s="139">
        <v>2</v>
      </c>
      <c r="E10" s="129" t="s">
        <v>721</v>
      </c>
      <c r="F10" s="129"/>
      <c r="G10" s="58" t="s">
        <v>328</v>
      </c>
      <c r="H10" s="58" t="s">
        <v>329</v>
      </c>
      <c r="I10" s="58" t="s">
        <v>330</v>
      </c>
      <c r="J10" s="63"/>
      <c r="K10" s="64"/>
      <c r="L10" s="65">
        <v>11</v>
      </c>
      <c r="M10" s="58" t="s">
        <v>318</v>
      </c>
      <c r="N10" s="132" t="s">
        <v>327</v>
      </c>
      <c r="O10" s="58" t="s">
        <v>331</v>
      </c>
      <c r="P10" s="58" t="s">
        <v>332</v>
      </c>
      <c r="Q10" s="58" t="s">
        <v>333</v>
      </c>
      <c r="R10" s="58" t="s">
        <v>334</v>
      </c>
      <c r="S10" s="58" t="s">
        <v>317</v>
      </c>
      <c r="T10" s="63"/>
    </row>
    <row r="11" spans="1:20" s="66" customFormat="1" ht="164.25" customHeight="1" x14ac:dyDescent="0.25">
      <c r="A11" s="65">
        <v>26</v>
      </c>
      <c r="B11" s="58" t="s">
        <v>335</v>
      </c>
      <c r="C11" s="135" t="s">
        <v>336</v>
      </c>
      <c r="D11" s="139">
        <v>2</v>
      </c>
      <c r="E11" s="129" t="s">
        <v>722</v>
      </c>
      <c r="F11" s="129"/>
      <c r="G11" s="58" t="s">
        <v>337</v>
      </c>
      <c r="H11" s="58" t="s">
        <v>338</v>
      </c>
      <c r="I11" s="58" t="s">
        <v>339</v>
      </c>
      <c r="J11" s="67"/>
      <c r="K11" s="64"/>
      <c r="L11" s="65">
        <v>26</v>
      </c>
      <c r="M11" s="58" t="s">
        <v>335</v>
      </c>
      <c r="N11" s="132" t="s">
        <v>336</v>
      </c>
      <c r="O11" s="58" t="s">
        <v>340</v>
      </c>
      <c r="P11" s="58" t="s">
        <v>341</v>
      </c>
      <c r="Q11" s="58" t="s">
        <v>342</v>
      </c>
      <c r="R11" s="58" t="s">
        <v>343</v>
      </c>
      <c r="S11" s="58" t="s">
        <v>317</v>
      </c>
      <c r="T11" s="67"/>
    </row>
    <row r="13" spans="1:20" ht="15" customHeight="1" x14ac:dyDescent="0.2">
      <c r="A13" s="17"/>
      <c r="B13" s="18"/>
      <c r="C13" s="18"/>
      <c r="D13" s="18"/>
      <c r="E13" s="18"/>
      <c r="F13" s="18"/>
      <c r="G13" s="18"/>
      <c r="H13" s="18"/>
      <c r="I13" s="18"/>
      <c r="J13" s="19"/>
      <c r="K13" s="56"/>
      <c r="L13" s="17"/>
      <c r="M13" s="18"/>
      <c r="N13" s="18"/>
      <c r="O13" s="18"/>
      <c r="P13" s="18"/>
      <c r="Q13" s="18"/>
      <c r="R13" s="18"/>
      <c r="S13" s="18"/>
      <c r="T13" s="19"/>
    </row>
    <row r="14" spans="1:20" ht="18" customHeight="1" x14ac:dyDescent="0.3">
      <c r="A14" s="20"/>
      <c r="B14" s="37"/>
      <c r="C14" s="37"/>
      <c r="D14" s="37"/>
      <c r="E14" s="37"/>
      <c r="F14" s="37"/>
      <c r="G14" s="31" t="s">
        <v>1</v>
      </c>
      <c r="H14" s="273" t="str">
        <f>IF(NOT(ISBLANK(CoverSheet!$C$8)),CoverSheet!$C$8,"")</f>
        <v>Aurora Energy Limited</v>
      </c>
      <c r="I14" s="273"/>
      <c r="J14" s="12"/>
      <c r="K14" s="56"/>
      <c r="L14" s="20"/>
      <c r="M14" s="37"/>
      <c r="N14" s="37"/>
      <c r="O14" s="37"/>
      <c r="P14" s="37"/>
      <c r="Q14" s="31" t="s">
        <v>1</v>
      </c>
      <c r="R14" s="294" t="str">
        <f>IF(NOT(ISBLANK(CoverSheet!$C$8)),CoverSheet!$C$8,"")</f>
        <v>Aurora Energy Limited</v>
      </c>
      <c r="S14" s="295"/>
      <c r="T14" s="12"/>
    </row>
    <row r="15" spans="1:20" ht="18" customHeight="1" x14ac:dyDescent="0.25">
      <c r="A15" s="20"/>
      <c r="B15" s="37"/>
      <c r="C15" s="37"/>
      <c r="D15" s="37"/>
      <c r="E15" s="37"/>
      <c r="F15" s="37"/>
      <c r="G15" s="31" t="s">
        <v>34</v>
      </c>
      <c r="H15" s="285" t="s">
        <v>626</v>
      </c>
      <c r="I15" s="285"/>
      <c r="J15" s="12"/>
      <c r="K15" s="56"/>
      <c r="L15" s="20"/>
      <c r="M15" s="37"/>
      <c r="N15" s="37"/>
      <c r="O15" s="37"/>
      <c r="P15" s="37"/>
      <c r="Q15" s="31" t="s">
        <v>34</v>
      </c>
      <c r="R15" s="292" t="s">
        <v>626</v>
      </c>
      <c r="S15" s="293"/>
      <c r="T15" s="12"/>
    </row>
    <row r="16" spans="1:20" ht="18" customHeight="1" x14ac:dyDescent="0.35">
      <c r="A16" s="51"/>
      <c r="B16" s="37"/>
      <c r="C16" s="37"/>
      <c r="D16" s="37"/>
      <c r="E16" s="37"/>
      <c r="F16" s="37"/>
      <c r="G16" s="31" t="s">
        <v>290</v>
      </c>
      <c r="H16" s="292" t="str">
        <f>IF(ISBLANK($H$4),"",$H$4)</f>
        <v/>
      </c>
      <c r="I16" s="293"/>
      <c r="J16" s="12"/>
      <c r="K16" s="56"/>
      <c r="L16" s="51"/>
      <c r="M16" s="37"/>
      <c r="N16" s="37"/>
      <c r="O16" s="37"/>
      <c r="P16" s="37"/>
      <c r="Q16" s="31" t="s">
        <v>290</v>
      </c>
      <c r="R16" s="292" t="str">
        <f>IF(ISBLANK($H$4),"",$H$4)</f>
        <v/>
      </c>
      <c r="S16" s="293"/>
      <c r="T16" s="12"/>
    </row>
    <row r="17" spans="1:20" ht="21" x14ac:dyDescent="0.35">
      <c r="A17" s="54" t="s">
        <v>292</v>
      </c>
      <c r="B17" s="37"/>
      <c r="C17" s="37"/>
      <c r="D17" s="37"/>
      <c r="E17" s="37"/>
      <c r="F17" s="37"/>
      <c r="G17" s="31"/>
      <c r="H17" s="31"/>
      <c r="I17" s="31"/>
      <c r="J17" s="12"/>
      <c r="K17" s="56"/>
      <c r="L17" s="54" t="s">
        <v>292</v>
      </c>
      <c r="M17" s="37"/>
      <c r="N17" s="37"/>
      <c r="O17" s="37"/>
      <c r="P17" s="37"/>
      <c r="Q17" s="37"/>
      <c r="R17" s="37"/>
      <c r="S17" s="31"/>
      <c r="T17" s="12"/>
    </row>
    <row r="18" spans="1:20" ht="15" customHeight="1" x14ac:dyDescent="0.2">
      <c r="A18" s="25"/>
      <c r="B18" s="37"/>
      <c r="C18" s="37"/>
      <c r="D18" s="37"/>
      <c r="E18" s="37"/>
      <c r="F18" s="37"/>
      <c r="G18" s="37"/>
      <c r="H18" s="37"/>
      <c r="I18" s="37"/>
      <c r="J18" s="12"/>
      <c r="K18" s="56"/>
      <c r="L18" s="25"/>
      <c r="M18" s="37"/>
      <c r="N18" s="37"/>
      <c r="O18" s="37"/>
      <c r="P18" s="37"/>
      <c r="Q18" s="37"/>
      <c r="R18" s="37"/>
      <c r="S18" s="37"/>
      <c r="T18" s="12"/>
    </row>
    <row r="19" spans="1:20" s="62" customFormat="1" ht="15" customHeight="1" x14ac:dyDescent="0.25">
      <c r="A19" s="59" t="s">
        <v>294</v>
      </c>
      <c r="B19" s="59" t="s">
        <v>295</v>
      </c>
      <c r="C19" s="59" t="s">
        <v>296</v>
      </c>
      <c r="D19" s="59" t="s">
        <v>297</v>
      </c>
      <c r="E19" s="59" t="s">
        <v>298</v>
      </c>
      <c r="F19" s="59" t="s">
        <v>299</v>
      </c>
      <c r="G19" s="59" t="s">
        <v>300</v>
      </c>
      <c r="H19" s="59" t="s">
        <v>301</v>
      </c>
      <c r="I19" s="59" t="s">
        <v>302</v>
      </c>
      <c r="J19" s="60"/>
      <c r="K19" s="61"/>
      <c r="L19" s="59" t="s">
        <v>294</v>
      </c>
      <c r="M19" s="59" t="s">
        <v>295</v>
      </c>
      <c r="N19" s="133" t="s">
        <v>296</v>
      </c>
      <c r="O19" s="59" t="s">
        <v>303</v>
      </c>
      <c r="P19" s="59" t="s">
        <v>304</v>
      </c>
      <c r="Q19" s="59" t="s">
        <v>305</v>
      </c>
      <c r="R19" s="59" t="s">
        <v>306</v>
      </c>
      <c r="S19" s="59" t="s">
        <v>307</v>
      </c>
      <c r="T19" s="60"/>
    </row>
    <row r="20" spans="1:20" s="66" customFormat="1" ht="167.25" customHeight="1" x14ac:dyDescent="0.25">
      <c r="A20" s="65">
        <v>27</v>
      </c>
      <c r="B20" s="58" t="s">
        <v>344</v>
      </c>
      <c r="C20" s="135" t="s">
        <v>345</v>
      </c>
      <c r="D20" s="139">
        <v>3</v>
      </c>
      <c r="E20" s="129" t="s">
        <v>723</v>
      </c>
      <c r="F20" s="128"/>
      <c r="G20" s="58" t="s">
        <v>346</v>
      </c>
      <c r="H20" s="58" t="s">
        <v>347</v>
      </c>
      <c r="I20" s="58" t="s">
        <v>348</v>
      </c>
      <c r="J20" s="63"/>
      <c r="K20" s="64"/>
      <c r="L20" s="65">
        <v>27</v>
      </c>
      <c r="M20" s="58" t="s">
        <v>344</v>
      </c>
      <c r="N20" s="132" t="s">
        <v>345</v>
      </c>
      <c r="O20" s="58" t="s">
        <v>349</v>
      </c>
      <c r="P20" s="58" t="s">
        <v>350</v>
      </c>
      <c r="Q20" s="58" t="s">
        <v>351</v>
      </c>
      <c r="R20" s="58" t="s">
        <v>352</v>
      </c>
      <c r="S20" s="58" t="s">
        <v>317</v>
      </c>
      <c r="T20" s="63"/>
    </row>
    <row r="21" spans="1:20" s="66" customFormat="1" ht="180" customHeight="1" x14ac:dyDescent="0.25">
      <c r="A21" s="65">
        <v>29</v>
      </c>
      <c r="B21" s="58" t="s">
        <v>344</v>
      </c>
      <c r="C21" s="135" t="s">
        <v>353</v>
      </c>
      <c r="D21" s="139">
        <v>3</v>
      </c>
      <c r="E21" s="129" t="s">
        <v>724</v>
      </c>
      <c r="F21" s="128"/>
      <c r="G21" s="58" t="s">
        <v>354</v>
      </c>
      <c r="H21" s="58" t="s">
        <v>355</v>
      </c>
      <c r="I21" s="58" t="s">
        <v>356</v>
      </c>
      <c r="J21" s="63"/>
      <c r="K21" s="64"/>
      <c r="L21" s="65">
        <v>29</v>
      </c>
      <c r="M21" s="58" t="s">
        <v>344</v>
      </c>
      <c r="N21" s="132" t="s">
        <v>353</v>
      </c>
      <c r="O21" s="58" t="s">
        <v>357</v>
      </c>
      <c r="P21" s="58" t="s">
        <v>358</v>
      </c>
      <c r="Q21" s="58" t="s">
        <v>359</v>
      </c>
      <c r="R21" s="58" t="s">
        <v>360</v>
      </c>
      <c r="S21" s="58" t="s">
        <v>317</v>
      </c>
      <c r="T21" s="63"/>
    </row>
    <row r="22" spans="1:20" s="66" customFormat="1" ht="221.25" customHeight="1" x14ac:dyDescent="0.25">
      <c r="A22" s="65">
        <v>31</v>
      </c>
      <c r="B22" s="58" t="s">
        <v>335</v>
      </c>
      <c r="C22" s="135" t="s">
        <v>361</v>
      </c>
      <c r="D22" s="139">
        <v>2</v>
      </c>
      <c r="E22" s="129" t="s">
        <v>725</v>
      </c>
      <c r="F22" s="128"/>
      <c r="G22" s="58" t="s">
        <v>362</v>
      </c>
      <c r="H22" s="58" t="s">
        <v>363</v>
      </c>
      <c r="I22" s="58" t="s">
        <v>364</v>
      </c>
      <c r="J22" s="63"/>
      <c r="K22" s="64"/>
      <c r="L22" s="65">
        <v>31</v>
      </c>
      <c r="M22" s="58" t="s">
        <v>335</v>
      </c>
      <c r="N22" s="132" t="s">
        <v>361</v>
      </c>
      <c r="O22" s="58" t="s">
        <v>365</v>
      </c>
      <c r="P22" s="58" t="s">
        <v>366</v>
      </c>
      <c r="Q22" s="58" t="s">
        <v>367</v>
      </c>
      <c r="R22" s="58" t="s">
        <v>368</v>
      </c>
      <c r="S22" s="58" t="s">
        <v>317</v>
      </c>
      <c r="T22" s="63"/>
    </row>
    <row r="23" spans="1:20" s="66" customFormat="1" ht="278.25" customHeight="1" x14ac:dyDescent="0.25">
      <c r="A23" s="65">
        <v>33</v>
      </c>
      <c r="B23" s="58" t="s">
        <v>369</v>
      </c>
      <c r="C23" s="135" t="s">
        <v>370</v>
      </c>
      <c r="D23" s="139">
        <v>3</v>
      </c>
      <c r="E23" s="129" t="s">
        <v>726</v>
      </c>
      <c r="F23" s="128"/>
      <c r="G23" s="58" t="s">
        <v>371</v>
      </c>
      <c r="H23" s="58" t="s">
        <v>372</v>
      </c>
      <c r="I23" s="58" t="s">
        <v>373</v>
      </c>
      <c r="J23" s="67"/>
      <c r="K23" s="64"/>
      <c r="L23" s="65">
        <v>33</v>
      </c>
      <c r="M23" s="58" t="s">
        <v>369</v>
      </c>
      <c r="N23" s="132" t="s">
        <v>370</v>
      </c>
      <c r="O23" s="58" t="s">
        <v>374</v>
      </c>
      <c r="P23" s="58" t="s">
        <v>375</v>
      </c>
      <c r="Q23" s="58" t="s">
        <v>376</v>
      </c>
      <c r="R23" s="58" t="s">
        <v>377</v>
      </c>
      <c r="S23" s="58" t="s">
        <v>317</v>
      </c>
      <c r="T23" s="67"/>
    </row>
    <row r="25" spans="1:20" ht="15" customHeight="1" x14ac:dyDescent="0.2">
      <c r="A25" s="17"/>
      <c r="B25" s="18"/>
      <c r="C25" s="18"/>
      <c r="D25" s="18"/>
      <c r="E25" s="18"/>
      <c r="F25" s="18"/>
      <c r="G25" s="18"/>
      <c r="H25" s="18"/>
      <c r="I25" s="18"/>
      <c r="J25" s="19"/>
      <c r="K25" s="56"/>
      <c r="L25" s="17"/>
      <c r="M25" s="18"/>
      <c r="N25" s="18"/>
      <c r="O25" s="18"/>
      <c r="P25" s="18"/>
      <c r="Q25" s="18"/>
      <c r="R25" s="18"/>
      <c r="S25" s="18"/>
      <c r="T25" s="19"/>
    </row>
    <row r="26" spans="1:20" ht="18" customHeight="1" x14ac:dyDescent="0.3">
      <c r="A26" s="20"/>
      <c r="B26" s="37"/>
      <c r="C26" s="37"/>
      <c r="D26" s="37"/>
      <c r="E26" s="37"/>
      <c r="F26" s="37"/>
      <c r="G26" s="31" t="s">
        <v>1</v>
      </c>
      <c r="H26" s="273" t="str">
        <f>IF(NOT(ISBLANK(CoverSheet!$C$8)),CoverSheet!$C$8,"")</f>
        <v>Aurora Energy Limited</v>
      </c>
      <c r="I26" s="273"/>
      <c r="J26" s="12"/>
      <c r="K26" s="56"/>
      <c r="L26" s="20"/>
      <c r="M26" s="37"/>
      <c r="N26" s="37"/>
      <c r="O26" s="37"/>
      <c r="P26" s="37"/>
      <c r="Q26" s="31" t="s">
        <v>1</v>
      </c>
      <c r="R26" s="294" t="str">
        <f>IF(NOT(ISBLANK(CoverSheet!$C$8)),CoverSheet!$C$8,"")</f>
        <v>Aurora Energy Limited</v>
      </c>
      <c r="S26" s="295"/>
      <c r="T26" s="12"/>
    </row>
    <row r="27" spans="1:20" ht="18" customHeight="1" x14ac:dyDescent="0.25">
      <c r="A27" s="20"/>
      <c r="B27" s="37"/>
      <c r="C27" s="37"/>
      <c r="D27" s="37"/>
      <c r="E27" s="37"/>
      <c r="F27" s="37"/>
      <c r="G27" s="31" t="s">
        <v>34</v>
      </c>
      <c r="H27" s="285" t="s">
        <v>626</v>
      </c>
      <c r="I27" s="285"/>
      <c r="J27" s="12"/>
      <c r="K27" s="56"/>
      <c r="L27" s="20"/>
      <c r="M27" s="37"/>
      <c r="N27" s="37"/>
      <c r="O27" s="37"/>
      <c r="P27" s="37"/>
      <c r="Q27" s="31" t="s">
        <v>34</v>
      </c>
      <c r="R27" s="292" t="s">
        <v>626</v>
      </c>
      <c r="S27" s="293"/>
      <c r="T27" s="12"/>
    </row>
    <row r="28" spans="1:20" ht="18" customHeight="1" x14ac:dyDescent="0.35">
      <c r="A28" s="51"/>
      <c r="B28" s="37"/>
      <c r="C28" s="37"/>
      <c r="D28" s="37"/>
      <c r="E28" s="37"/>
      <c r="F28" s="37"/>
      <c r="G28" s="31" t="s">
        <v>290</v>
      </c>
      <c r="H28" s="292" t="str">
        <f>IF(ISBLANK($H$4),"",$H$4)</f>
        <v/>
      </c>
      <c r="I28" s="293"/>
      <c r="J28" s="12"/>
      <c r="K28" s="56"/>
      <c r="L28" s="51"/>
      <c r="M28" s="37"/>
      <c r="N28" s="37"/>
      <c r="O28" s="37"/>
      <c r="P28" s="37"/>
      <c r="Q28" s="31" t="s">
        <v>290</v>
      </c>
      <c r="R28" s="292" t="str">
        <f>IF(ISBLANK($H$4),"",$H$4)</f>
        <v/>
      </c>
      <c r="S28" s="293"/>
      <c r="T28" s="12"/>
    </row>
    <row r="29" spans="1:20" ht="21" x14ac:dyDescent="0.35">
      <c r="A29" s="54" t="s">
        <v>292</v>
      </c>
      <c r="B29" s="37"/>
      <c r="C29" s="37"/>
      <c r="D29" s="37"/>
      <c r="E29" s="37"/>
      <c r="F29" s="37"/>
      <c r="G29" s="31"/>
      <c r="H29" s="31"/>
      <c r="I29" s="31"/>
      <c r="J29" s="12"/>
      <c r="K29" s="56"/>
      <c r="L29" s="54" t="s">
        <v>292</v>
      </c>
      <c r="M29" s="37"/>
      <c r="N29" s="37"/>
      <c r="O29" s="37"/>
      <c r="P29" s="37"/>
      <c r="Q29" s="37"/>
      <c r="R29" s="37"/>
      <c r="S29" s="31"/>
      <c r="T29" s="12"/>
    </row>
    <row r="30" spans="1:20" ht="15" customHeight="1" x14ac:dyDescent="0.2">
      <c r="A30" s="25"/>
      <c r="B30" s="37"/>
      <c r="C30" s="37"/>
      <c r="D30" s="37"/>
      <c r="E30" s="37"/>
      <c r="F30" s="37"/>
      <c r="G30" s="37"/>
      <c r="H30" s="37"/>
      <c r="I30" s="37"/>
      <c r="J30" s="12"/>
      <c r="K30" s="56"/>
      <c r="L30" s="25"/>
      <c r="M30" s="37"/>
      <c r="N30" s="37"/>
      <c r="O30" s="37"/>
      <c r="P30" s="37"/>
      <c r="Q30" s="37"/>
      <c r="R30" s="37"/>
      <c r="S30" s="37"/>
      <c r="T30" s="12"/>
    </row>
    <row r="31" spans="1:20" s="62" customFormat="1" ht="15" customHeight="1" x14ac:dyDescent="0.25">
      <c r="A31" s="59" t="s">
        <v>294</v>
      </c>
      <c r="B31" s="59" t="s">
        <v>295</v>
      </c>
      <c r="C31" s="59" t="s">
        <v>296</v>
      </c>
      <c r="D31" s="59" t="s">
        <v>297</v>
      </c>
      <c r="E31" s="59" t="s">
        <v>298</v>
      </c>
      <c r="F31" s="59" t="s">
        <v>299</v>
      </c>
      <c r="G31" s="59" t="s">
        <v>300</v>
      </c>
      <c r="H31" s="59" t="s">
        <v>301</v>
      </c>
      <c r="I31" s="59" t="s">
        <v>302</v>
      </c>
      <c r="J31" s="60"/>
      <c r="K31" s="61"/>
      <c r="L31" s="59" t="s">
        <v>294</v>
      </c>
      <c r="M31" s="59" t="s">
        <v>295</v>
      </c>
      <c r="N31" s="133" t="s">
        <v>296</v>
      </c>
      <c r="O31" s="59" t="s">
        <v>303</v>
      </c>
      <c r="P31" s="59" t="s">
        <v>304</v>
      </c>
      <c r="Q31" s="59" t="s">
        <v>305</v>
      </c>
      <c r="R31" s="59" t="s">
        <v>306</v>
      </c>
      <c r="S31" s="59" t="s">
        <v>307</v>
      </c>
      <c r="T31" s="60"/>
    </row>
    <row r="32" spans="1:20" s="66" customFormat="1" ht="185.25" customHeight="1" x14ac:dyDescent="0.25">
      <c r="A32" s="65">
        <v>37</v>
      </c>
      <c r="B32" s="58" t="s">
        <v>378</v>
      </c>
      <c r="C32" s="135" t="s">
        <v>379</v>
      </c>
      <c r="D32" s="139">
        <v>3</v>
      </c>
      <c r="E32" s="129" t="s">
        <v>727</v>
      </c>
      <c r="F32" s="128"/>
      <c r="G32" s="58" t="s">
        <v>380</v>
      </c>
      <c r="H32" s="58" t="s">
        <v>381</v>
      </c>
      <c r="I32" s="58" t="s">
        <v>382</v>
      </c>
      <c r="J32" s="63"/>
      <c r="K32" s="64"/>
      <c r="L32" s="65">
        <v>37</v>
      </c>
      <c r="M32" s="58" t="s">
        <v>378</v>
      </c>
      <c r="N32" s="132" t="s">
        <v>379</v>
      </c>
      <c r="O32" s="58" t="s">
        <v>383</v>
      </c>
      <c r="P32" s="58" t="s">
        <v>384</v>
      </c>
      <c r="Q32" s="58" t="s">
        <v>385</v>
      </c>
      <c r="R32" s="58" t="s">
        <v>386</v>
      </c>
      <c r="S32" s="58" t="s">
        <v>317</v>
      </c>
      <c r="T32" s="63"/>
    </row>
    <row r="33" spans="1:20" s="66" customFormat="1" ht="168.75" customHeight="1" x14ac:dyDescent="0.25">
      <c r="A33" s="65">
        <v>40</v>
      </c>
      <c r="B33" s="58" t="s">
        <v>378</v>
      </c>
      <c r="C33" s="135" t="s">
        <v>387</v>
      </c>
      <c r="D33" s="139">
        <v>3</v>
      </c>
      <c r="E33" s="129" t="s">
        <v>728</v>
      </c>
      <c r="F33" s="128"/>
      <c r="G33" s="58" t="s">
        <v>388</v>
      </c>
      <c r="H33" s="58" t="s">
        <v>389</v>
      </c>
      <c r="I33" s="58" t="s">
        <v>390</v>
      </c>
      <c r="J33" s="63"/>
      <c r="K33" s="64"/>
      <c r="L33" s="65">
        <v>40</v>
      </c>
      <c r="M33" s="58" t="s">
        <v>378</v>
      </c>
      <c r="N33" s="132" t="s">
        <v>387</v>
      </c>
      <c r="O33" s="58" t="s">
        <v>391</v>
      </c>
      <c r="P33" s="58" t="s">
        <v>392</v>
      </c>
      <c r="Q33" s="58" t="s">
        <v>393</v>
      </c>
      <c r="R33" s="58" t="s">
        <v>394</v>
      </c>
      <c r="S33" s="58" t="s">
        <v>317</v>
      </c>
      <c r="T33" s="63"/>
    </row>
    <row r="34" spans="1:20" s="66" customFormat="1" ht="129.75" customHeight="1" x14ac:dyDescent="0.25">
      <c r="A34" s="65">
        <v>42</v>
      </c>
      <c r="B34" s="58" t="s">
        <v>378</v>
      </c>
      <c r="C34" s="135" t="s">
        <v>395</v>
      </c>
      <c r="D34" s="139">
        <v>3</v>
      </c>
      <c r="E34" s="129" t="s">
        <v>729</v>
      </c>
      <c r="F34" s="128"/>
      <c r="G34" s="58" t="s">
        <v>396</v>
      </c>
      <c r="H34" s="58" t="s">
        <v>397</v>
      </c>
      <c r="I34" s="58" t="s">
        <v>398</v>
      </c>
      <c r="J34" s="63"/>
      <c r="K34" s="64"/>
      <c r="L34" s="65">
        <v>42</v>
      </c>
      <c r="M34" s="58" t="s">
        <v>378</v>
      </c>
      <c r="N34" s="132" t="s">
        <v>395</v>
      </c>
      <c r="O34" s="58" t="s">
        <v>399</v>
      </c>
      <c r="P34" s="58" t="s">
        <v>400</v>
      </c>
      <c r="Q34" s="58" t="s">
        <v>401</v>
      </c>
      <c r="R34" s="58" t="s">
        <v>402</v>
      </c>
      <c r="S34" s="58" t="s">
        <v>317</v>
      </c>
      <c r="T34" s="63"/>
    </row>
    <row r="35" spans="1:20" s="66" customFormat="1" ht="289.5" customHeight="1" x14ac:dyDescent="0.25">
      <c r="A35" s="65">
        <v>45</v>
      </c>
      <c r="B35" s="58" t="s">
        <v>403</v>
      </c>
      <c r="C35" s="135" t="s">
        <v>404</v>
      </c>
      <c r="D35" s="139">
        <v>3</v>
      </c>
      <c r="E35" s="129" t="s">
        <v>730</v>
      </c>
      <c r="F35" s="128"/>
      <c r="G35" s="58" t="s">
        <v>405</v>
      </c>
      <c r="H35" s="58" t="s">
        <v>406</v>
      </c>
      <c r="I35" s="58" t="s">
        <v>407</v>
      </c>
      <c r="J35" s="67"/>
      <c r="K35" s="64"/>
      <c r="L35" s="65">
        <v>45</v>
      </c>
      <c r="M35" s="58" t="s">
        <v>403</v>
      </c>
      <c r="N35" s="132" t="s">
        <v>404</v>
      </c>
      <c r="O35" s="58" t="s">
        <v>408</v>
      </c>
      <c r="P35" s="58" t="s">
        <v>409</v>
      </c>
      <c r="Q35" s="58" t="s">
        <v>410</v>
      </c>
      <c r="R35" s="58" t="s">
        <v>411</v>
      </c>
      <c r="S35" s="58" t="s">
        <v>317</v>
      </c>
      <c r="T35" s="67"/>
    </row>
    <row r="37" spans="1:20" ht="15" customHeight="1" x14ac:dyDescent="0.2">
      <c r="A37" s="17"/>
      <c r="B37" s="18"/>
      <c r="C37" s="18"/>
      <c r="D37" s="18"/>
      <c r="E37" s="18"/>
      <c r="F37" s="18"/>
      <c r="G37" s="18"/>
      <c r="H37" s="18"/>
      <c r="I37" s="18"/>
      <c r="J37" s="19"/>
      <c r="K37" s="56"/>
      <c r="L37" s="17"/>
      <c r="M37" s="18"/>
      <c r="N37" s="18"/>
      <c r="O37" s="18"/>
      <c r="P37" s="18"/>
      <c r="Q37" s="18"/>
      <c r="R37" s="18"/>
      <c r="S37" s="18"/>
      <c r="T37" s="19"/>
    </row>
    <row r="38" spans="1:20" ht="18" customHeight="1" x14ac:dyDescent="0.3">
      <c r="A38" s="20"/>
      <c r="B38" s="37"/>
      <c r="C38" s="37"/>
      <c r="D38" s="37"/>
      <c r="E38" s="37"/>
      <c r="F38" s="37"/>
      <c r="G38" s="31" t="s">
        <v>1</v>
      </c>
      <c r="H38" s="273" t="str">
        <f>IF(NOT(ISBLANK(CoverSheet!$C$8)),CoverSheet!$C$8,"")</f>
        <v>Aurora Energy Limited</v>
      </c>
      <c r="I38" s="273"/>
      <c r="J38" s="12"/>
      <c r="K38" s="56"/>
      <c r="L38" s="20"/>
      <c r="M38" s="37"/>
      <c r="N38" s="37"/>
      <c r="O38" s="37"/>
      <c r="P38" s="37"/>
      <c r="Q38" s="31" t="s">
        <v>1</v>
      </c>
      <c r="R38" s="294" t="str">
        <f>IF(NOT(ISBLANK(CoverSheet!$C$8)),CoverSheet!$C$8,"")</f>
        <v>Aurora Energy Limited</v>
      </c>
      <c r="S38" s="295"/>
      <c r="T38" s="12"/>
    </row>
    <row r="39" spans="1:20" ht="18" customHeight="1" x14ac:dyDescent="0.25">
      <c r="A39" s="20"/>
      <c r="B39" s="37"/>
      <c r="C39" s="37"/>
      <c r="D39" s="37"/>
      <c r="E39" s="37"/>
      <c r="F39" s="37"/>
      <c r="G39" s="31" t="s">
        <v>34</v>
      </c>
      <c r="H39" s="285" t="s">
        <v>626</v>
      </c>
      <c r="I39" s="285"/>
      <c r="J39" s="12"/>
      <c r="K39" s="56"/>
      <c r="L39" s="20"/>
      <c r="M39" s="37"/>
      <c r="N39" s="37"/>
      <c r="O39" s="37"/>
      <c r="P39" s="37"/>
      <c r="Q39" s="31" t="s">
        <v>34</v>
      </c>
      <c r="R39" s="292" t="s">
        <v>626</v>
      </c>
      <c r="S39" s="293"/>
      <c r="T39" s="12"/>
    </row>
    <row r="40" spans="1:20" ht="18" customHeight="1" x14ac:dyDescent="0.35">
      <c r="A40" s="51"/>
      <c r="B40" s="37"/>
      <c r="C40" s="37"/>
      <c r="D40" s="37"/>
      <c r="E40" s="37"/>
      <c r="F40" s="37"/>
      <c r="G40" s="31" t="s">
        <v>290</v>
      </c>
      <c r="H40" s="292" t="str">
        <f>IF(ISBLANK($H$4),"",$H$4)</f>
        <v/>
      </c>
      <c r="I40" s="293"/>
      <c r="J40" s="12"/>
      <c r="K40" s="56"/>
      <c r="L40" s="51"/>
      <c r="M40" s="37"/>
      <c r="N40" s="37"/>
      <c r="O40" s="37"/>
      <c r="P40" s="37"/>
      <c r="Q40" s="31" t="s">
        <v>290</v>
      </c>
      <c r="R40" s="292" t="str">
        <f>IF(ISBLANK($H$4),"",$H$4)</f>
        <v/>
      </c>
      <c r="S40" s="293"/>
      <c r="T40" s="12"/>
    </row>
    <row r="41" spans="1:20" ht="21" x14ac:dyDescent="0.35">
      <c r="A41" s="54" t="s">
        <v>292</v>
      </c>
      <c r="B41" s="37"/>
      <c r="C41" s="37"/>
      <c r="D41" s="37"/>
      <c r="E41" s="37"/>
      <c r="F41" s="37"/>
      <c r="G41" s="31"/>
      <c r="H41" s="31"/>
      <c r="I41" s="31"/>
      <c r="J41" s="12"/>
      <c r="K41" s="56"/>
      <c r="L41" s="54" t="s">
        <v>292</v>
      </c>
      <c r="M41" s="37"/>
      <c r="N41" s="37"/>
      <c r="O41" s="37"/>
      <c r="P41" s="37"/>
      <c r="Q41" s="37"/>
      <c r="R41" s="37"/>
      <c r="S41" s="31"/>
      <c r="T41" s="12"/>
    </row>
    <row r="42" spans="1:20" ht="15" customHeight="1" x14ac:dyDescent="0.2">
      <c r="A42" s="25"/>
      <c r="B42" s="37"/>
      <c r="C42" s="37"/>
      <c r="D42" s="37"/>
      <c r="E42" s="37"/>
      <c r="F42" s="37"/>
      <c r="G42" s="37"/>
      <c r="H42" s="37"/>
      <c r="I42" s="37"/>
      <c r="J42" s="12"/>
      <c r="K42" s="56"/>
      <c r="L42" s="25"/>
      <c r="M42" s="37"/>
      <c r="N42" s="37"/>
      <c r="O42" s="37"/>
      <c r="P42" s="37"/>
      <c r="Q42" s="37"/>
      <c r="R42" s="37"/>
      <c r="S42" s="37"/>
      <c r="T42" s="12"/>
    </row>
    <row r="43" spans="1:20" s="62" customFormat="1" ht="15" customHeight="1" x14ac:dyDescent="0.25">
      <c r="A43" s="59" t="s">
        <v>294</v>
      </c>
      <c r="B43" s="59" t="s">
        <v>295</v>
      </c>
      <c r="C43" s="59" t="s">
        <v>296</v>
      </c>
      <c r="D43" s="59" t="s">
        <v>297</v>
      </c>
      <c r="E43" s="59" t="s">
        <v>298</v>
      </c>
      <c r="F43" s="59" t="s">
        <v>299</v>
      </c>
      <c r="G43" s="59" t="s">
        <v>300</v>
      </c>
      <c r="H43" s="59" t="s">
        <v>301</v>
      </c>
      <c r="I43" s="59" t="s">
        <v>302</v>
      </c>
      <c r="J43" s="60"/>
      <c r="K43" s="61"/>
      <c r="L43" s="59" t="s">
        <v>294</v>
      </c>
      <c r="M43" s="59" t="s">
        <v>295</v>
      </c>
      <c r="N43" s="133" t="s">
        <v>296</v>
      </c>
      <c r="O43" s="59" t="s">
        <v>303</v>
      </c>
      <c r="P43" s="59" t="s">
        <v>304</v>
      </c>
      <c r="Q43" s="59" t="s">
        <v>305</v>
      </c>
      <c r="R43" s="59" t="s">
        <v>306</v>
      </c>
      <c r="S43" s="59" t="s">
        <v>307</v>
      </c>
      <c r="T43" s="60"/>
    </row>
    <row r="44" spans="1:20" s="66" customFormat="1" ht="344.25" customHeight="1" x14ac:dyDescent="0.25">
      <c r="A44" s="65">
        <v>48</v>
      </c>
      <c r="B44" s="58" t="s">
        <v>412</v>
      </c>
      <c r="C44" s="135" t="s">
        <v>413</v>
      </c>
      <c r="D44" s="139">
        <v>3</v>
      </c>
      <c r="E44" s="129" t="s">
        <v>731</v>
      </c>
      <c r="F44" s="128"/>
      <c r="G44" s="58" t="s">
        <v>414</v>
      </c>
      <c r="H44" s="58" t="s">
        <v>415</v>
      </c>
      <c r="I44" s="58" t="s">
        <v>416</v>
      </c>
      <c r="J44" s="63"/>
      <c r="K44" s="64"/>
      <c r="L44" s="65">
        <v>48</v>
      </c>
      <c r="M44" s="58" t="s">
        <v>412</v>
      </c>
      <c r="N44" s="132" t="s">
        <v>413</v>
      </c>
      <c r="O44" s="58" t="s">
        <v>417</v>
      </c>
      <c r="P44" s="58" t="s">
        <v>418</v>
      </c>
      <c r="Q44" s="58" t="s">
        <v>419</v>
      </c>
      <c r="R44" s="58" t="s">
        <v>420</v>
      </c>
      <c r="S44" s="58" t="s">
        <v>317</v>
      </c>
      <c r="T44" s="63"/>
    </row>
    <row r="45" spans="1:20" s="66" customFormat="1" ht="279" customHeight="1" x14ac:dyDescent="0.25">
      <c r="A45" s="65">
        <v>49</v>
      </c>
      <c r="B45" s="58" t="s">
        <v>412</v>
      </c>
      <c r="C45" s="135" t="s">
        <v>421</v>
      </c>
      <c r="D45" s="139">
        <v>2</v>
      </c>
      <c r="E45" s="129" t="s">
        <v>732</v>
      </c>
      <c r="F45" s="128"/>
      <c r="G45" s="58" t="s">
        <v>422</v>
      </c>
      <c r="H45" s="58" t="s">
        <v>415</v>
      </c>
      <c r="I45" s="58" t="s">
        <v>423</v>
      </c>
      <c r="J45" s="63"/>
      <c r="K45" s="64"/>
      <c r="L45" s="65">
        <v>49</v>
      </c>
      <c r="M45" s="58" t="s">
        <v>412</v>
      </c>
      <c r="N45" s="132" t="s">
        <v>421</v>
      </c>
      <c r="O45" s="58" t="s">
        <v>424</v>
      </c>
      <c r="P45" s="58" t="s">
        <v>425</v>
      </c>
      <c r="Q45" s="58" t="s">
        <v>426</v>
      </c>
      <c r="R45" s="58" t="s">
        <v>427</v>
      </c>
      <c r="S45" s="58" t="s">
        <v>317</v>
      </c>
      <c r="T45" s="63"/>
    </row>
    <row r="46" spans="1:20" s="66" customFormat="1" ht="331.5" customHeight="1" x14ac:dyDescent="0.25">
      <c r="A46" s="65">
        <v>50</v>
      </c>
      <c r="B46" s="58" t="s">
        <v>412</v>
      </c>
      <c r="C46" s="135" t="s">
        <v>428</v>
      </c>
      <c r="D46" s="139">
        <v>2</v>
      </c>
      <c r="E46" s="129" t="s">
        <v>733</v>
      </c>
      <c r="F46" s="128"/>
      <c r="G46" s="58" t="s">
        <v>429</v>
      </c>
      <c r="H46" s="58" t="s">
        <v>430</v>
      </c>
      <c r="I46" s="58" t="s">
        <v>431</v>
      </c>
      <c r="J46" s="67"/>
      <c r="K46" s="64"/>
      <c r="L46" s="65">
        <v>50</v>
      </c>
      <c r="M46" s="58" t="s">
        <v>412</v>
      </c>
      <c r="N46" s="132" t="s">
        <v>428</v>
      </c>
      <c r="O46" s="58" t="s">
        <v>432</v>
      </c>
      <c r="P46" s="58" t="s">
        <v>433</v>
      </c>
      <c r="Q46" s="58" t="s">
        <v>434</v>
      </c>
      <c r="R46" s="58" t="s">
        <v>435</v>
      </c>
      <c r="S46" s="58" t="s">
        <v>317</v>
      </c>
      <c r="T46" s="67"/>
    </row>
    <row r="48" spans="1:20" ht="15" customHeight="1" x14ac:dyDescent="0.2">
      <c r="A48" s="17"/>
      <c r="B48" s="18"/>
      <c r="C48" s="18"/>
      <c r="D48" s="18"/>
      <c r="E48" s="18"/>
      <c r="F48" s="18"/>
      <c r="G48" s="18"/>
      <c r="H48" s="18"/>
      <c r="I48" s="18"/>
      <c r="J48" s="19"/>
      <c r="K48" s="56"/>
      <c r="L48" s="17"/>
      <c r="M48" s="18"/>
      <c r="N48" s="18"/>
      <c r="O48" s="18"/>
      <c r="P48" s="18"/>
      <c r="Q48" s="18"/>
      <c r="R48" s="18"/>
      <c r="S48" s="18"/>
      <c r="T48" s="19"/>
    </row>
    <row r="49" spans="1:20" ht="18" customHeight="1" x14ac:dyDescent="0.3">
      <c r="A49" s="20"/>
      <c r="B49" s="37"/>
      <c r="C49" s="37"/>
      <c r="D49" s="37"/>
      <c r="E49" s="37"/>
      <c r="F49" s="37"/>
      <c r="G49" s="31" t="s">
        <v>1</v>
      </c>
      <c r="H49" s="273" t="str">
        <f>IF(NOT(ISBLANK(CoverSheet!$C$8)),CoverSheet!$C$8,"")</f>
        <v>Aurora Energy Limited</v>
      </c>
      <c r="I49" s="273"/>
      <c r="J49" s="12"/>
      <c r="K49" s="56"/>
      <c r="L49" s="20"/>
      <c r="M49" s="37"/>
      <c r="N49" s="37"/>
      <c r="O49" s="37"/>
      <c r="P49" s="37"/>
      <c r="Q49" s="31" t="s">
        <v>1</v>
      </c>
      <c r="R49" s="273" t="str">
        <f>IF(NOT(ISBLANK(CoverSheet!$C$8)),CoverSheet!$C$8,"")</f>
        <v>Aurora Energy Limited</v>
      </c>
      <c r="S49" s="273"/>
      <c r="T49" s="12"/>
    </row>
    <row r="50" spans="1:20" ht="18" customHeight="1" x14ac:dyDescent="0.25">
      <c r="A50" s="20"/>
      <c r="B50" s="37"/>
      <c r="C50" s="37"/>
      <c r="D50" s="37"/>
      <c r="E50" s="37"/>
      <c r="F50" s="37"/>
      <c r="G50" s="31" t="s">
        <v>34</v>
      </c>
      <c r="H50" s="285" t="s">
        <v>626</v>
      </c>
      <c r="I50" s="285"/>
      <c r="J50" s="12"/>
      <c r="K50" s="56"/>
      <c r="L50" s="20"/>
      <c r="M50" s="37"/>
      <c r="N50" s="37"/>
      <c r="O50" s="37"/>
      <c r="P50" s="37"/>
      <c r="Q50" s="31" t="s">
        <v>34</v>
      </c>
      <c r="R50" s="285" t="s">
        <v>626</v>
      </c>
      <c r="S50" s="285"/>
      <c r="T50" s="12"/>
    </row>
    <row r="51" spans="1:20" ht="18" customHeight="1" x14ac:dyDescent="0.35">
      <c r="A51" s="51"/>
      <c r="B51" s="37"/>
      <c r="C51" s="37"/>
      <c r="D51" s="37"/>
      <c r="E51" s="37"/>
      <c r="F51" s="37"/>
      <c r="G51" s="31" t="s">
        <v>290</v>
      </c>
      <c r="H51" s="292" t="str">
        <f>IF(ISBLANK($H$4),"",$H$4)</f>
        <v/>
      </c>
      <c r="I51" s="293"/>
      <c r="J51" s="12"/>
      <c r="K51" s="56"/>
      <c r="L51" s="51"/>
      <c r="M51" s="37"/>
      <c r="N51" s="37"/>
      <c r="O51" s="37"/>
      <c r="P51" s="37"/>
      <c r="Q51" s="31" t="s">
        <v>290</v>
      </c>
      <c r="R51" s="292" t="str">
        <f>IF(ISBLANK($H$4),"",$H$4)</f>
        <v/>
      </c>
      <c r="S51" s="293"/>
      <c r="T51" s="12"/>
    </row>
    <row r="52" spans="1:20" ht="21" x14ac:dyDescent="0.35">
      <c r="A52" s="54" t="s">
        <v>292</v>
      </c>
      <c r="B52" s="37"/>
      <c r="C52" s="37"/>
      <c r="D52" s="37"/>
      <c r="E52" s="37"/>
      <c r="F52" s="37"/>
      <c r="G52" s="31"/>
      <c r="H52" s="31"/>
      <c r="I52" s="31"/>
      <c r="J52" s="12"/>
      <c r="K52" s="56"/>
      <c r="L52" s="54" t="s">
        <v>292</v>
      </c>
      <c r="M52" s="37"/>
      <c r="N52" s="37"/>
      <c r="O52" s="37"/>
      <c r="P52" s="37"/>
      <c r="Q52" s="37"/>
      <c r="R52" s="37"/>
      <c r="S52" s="31"/>
      <c r="T52" s="12"/>
    </row>
    <row r="53" spans="1:20" ht="15" customHeight="1" x14ac:dyDescent="0.2">
      <c r="A53" s="25"/>
      <c r="B53" s="37"/>
      <c r="C53" s="37"/>
      <c r="D53" s="37"/>
      <c r="E53" s="37"/>
      <c r="F53" s="37"/>
      <c r="G53" s="37"/>
      <c r="H53" s="37"/>
      <c r="I53" s="37"/>
      <c r="J53" s="12"/>
      <c r="K53" s="56"/>
      <c r="L53" s="25"/>
      <c r="M53" s="37"/>
      <c r="N53" s="37"/>
      <c r="O53" s="37"/>
      <c r="P53" s="37"/>
      <c r="Q53" s="37"/>
      <c r="R53" s="37"/>
      <c r="S53" s="37"/>
      <c r="T53" s="12"/>
    </row>
    <row r="54" spans="1:20" s="62" customFormat="1" ht="15" customHeight="1" x14ac:dyDescent="0.25">
      <c r="A54" s="59" t="s">
        <v>294</v>
      </c>
      <c r="B54" s="59" t="s">
        <v>295</v>
      </c>
      <c r="C54" s="59" t="s">
        <v>296</v>
      </c>
      <c r="D54" s="59" t="s">
        <v>297</v>
      </c>
      <c r="E54" s="59" t="s">
        <v>298</v>
      </c>
      <c r="F54" s="59" t="s">
        <v>299</v>
      </c>
      <c r="G54" s="59" t="s">
        <v>300</v>
      </c>
      <c r="H54" s="59" t="s">
        <v>301</v>
      </c>
      <c r="I54" s="59" t="s">
        <v>302</v>
      </c>
      <c r="J54" s="60"/>
      <c r="K54" s="61"/>
      <c r="L54" s="59" t="s">
        <v>294</v>
      </c>
      <c r="M54" s="59" t="s">
        <v>295</v>
      </c>
      <c r="N54" s="133" t="s">
        <v>296</v>
      </c>
      <c r="O54" s="59" t="s">
        <v>303</v>
      </c>
      <c r="P54" s="59" t="s">
        <v>304</v>
      </c>
      <c r="Q54" s="59" t="s">
        <v>305</v>
      </c>
      <c r="R54" s="59" t="s">
        <v>306</v>
      </c>
      <c r="S54" s="59" t="s">
        <v>307</v>
      </c>
      <c r="T54" s="60"/>
    </row>
    <row r="55" spans="1:20" s="66" customFormat="1" ht="226.5" customHeight="1" x14ac:dyDescent="0.25">
      <c r="A55" s="65">
        <v>53</v>
      </c>
      <c r="B55" s="58" t="s">
        <v>436</v>
      </c>
      <c r="C55" s="135" t="s">
        <v>437</v>
      </c>
      <c r="D55" s="139">
        <v>3</v>
      </c>
      <c r="E55" s="129" t="s">
        <v>734</v>
      </c>
      <c r="F55" s="128"/>
      <c r="G55" s="58" t="s">
        <v>438</v>
      </c>
      <c r="H55" s="58" t="s">
        <v>439</v>
      </c>
      <c r="I55" s="58" t="s">
        <v>440</v>
      </c>
      <c r="J55" s="63"/>
      <c r="K55" s="64"/>
      <c r="L55" s="65">
        <v>53</v>
      </c>
      <c r="M55" s="58" t="s">
        <v>436</v>
      </c>
      <c r="N55" s="132" t="s">
        <v>437</v>
      </c>
      <c r="O55" s="58" t="s">
        <v>441</v>
      </c>
      <c r="P55" s="58" t="s">
        <v>442</v>
      </c>
      <c r="Q55" s="58" t="s">
        <v>443</v>
      </c>
      <c r="R55" s="58" t="s">
        <v>444</v>
      </c>
      <c r="S55" s="58" t="s">
        <v>317</v>
      </c>
      <c r="T55" s="63"/>
    </row>
    <row r="56" spans="1:20" s="66" customFormat="1" ht="162" customHeight="1" x14ac:dyDescent="0.25">
      <c r="A56" s="65">
        <v>59</v>
      </c>
      <c r="B56" s="58" t="s">
        <v>445</v>
      </c>
      <c r="C56" s="135" t="s">
        <v>446</v>
      </c>
      <c r="D56" s="139">
        <v>3</v>
      </c>
      <c r="E56" s="129" t="s">
        <v>735</v>
      </c>
      <c r="F56" s="128"/>
      <c r="G56" s="58" t="s">
        <v>447</v>
      </c>
      <c r="H56" s="58" t="s">
        <v>448</v>
      </c>
      <c r="I56" s="58" t="s">
        <v>449</v>
      </c>
      <c r="J56" s="63"/>
      <c r="K56" s="64"/>
      <c r="L56" s="65">
        <v>59</v>
      </c>
      <c r="M56" s="58" t="s">
        <v>445</v>
      </c>
      <c r="N56" s="132" t="s">
        <v>446</v>
      </c>
      <c r="O56" s="58" t="s">
        <v>450</v>
      </c>
      <c r="P56" s="58" t="s">
        <v>451</v>
      </c>
      <c r="Q56" s="58" t="s">
        <v>452</v>
      </c>
      <c r="R56" s="58" t="s">
        <v>453</v>
      </c>
      <c r="S56" s="58" t="s">
        <v>317</v>
      </c>
      <c r="T56" s="63"/>
    </row>
    <row r="57" spans="1:20" s="66" customFormat="1" ht="359.25" customHeight="1" x14ac:dyDescent="0.25">
      <c r="A57" s="65">
        <v>62</v>
      </c>
      <c r="B57" s="58" t="s">
        <v>454</v>
      </c>
      <c r="C57" s="135" t="s">
        <v>455</v>
      </c>
      <c r="D57" s="139">
        <v>2</v>
      </c>
      <c r="E57" s="129" t="s">
        <v>736</v>
      </c>
      <c r="F57" s="128"/>
      <c r="G57" s="58" t="s">
        <v>456</v>
      </c>
      <c r="H57" s="58" t="s">
        <v>457</v>
      </c>
      <c r="I57" s="58" t="s">
        <v>458</v>
      </c>
      <c r="J57" s="63"/>
      <c r="K57" s="64"/>
      <c r="L57" s="65">
        <v>62</v>
      </c>
      <c r="M57" s="58" t="s">
        <v>454</v>
      </c>
      <c r="N57" s="132" t="s">
        <v>455</v>
      </c>
      <c r="O57" s="58" t="s">
        <v>459</v>
      </c>
      <c r="P57" s="58" t="s">
        <v>460</v>
      </c>
      <c r="Q57" s="58" t="s">
        <v>461</v>
      </c>
      <c r="R57" s="58" t="s">
        <v>462</v>
      </c>
      <c r="S57" s="58" t="s">
        <v>317</v>
      </c>
      <c r="T57" s="63"/>
    </row>
    <row r="58" spans="1:20" s="66" customFormat="1" ht="158.25" customHeight="1" x14ac:dyDescent="0.25">
      <c r="A58" s="65">
        <v>63</v>
      </c>
      <c r="B58" s="58" t="s">
        <v>454</v>
      </c>
      <c r="C58" s="135" t="s">
        <v>463</v>
      </c>
      <c r="D58" s="139">
        <v>3</v>
      </c>
      <c r="E58" s="129" t="s">
        <v>737</v>
      </c>
      <c r="F58" s="128"/>
      <c r="G58" s="58" t="s">
        <v>464</v>
      </c>
      <c r="H58" s="58" t="s">
        <v>465</v>
      </c>
      <c r="I58" s="58" t="s">
        <v>466</v>
      </c>
      <c r="J58" s="67"/>
      <c r="K58" s="64"/>
      <c r="L58" s="65">
        <v>63</v>
      </c>
      <c r="M58" s="58" t="s">
        <v>454</v>
      </c>
      <c r="N58" s="132" t="s">
        <v>463</v>
      </c>
      <c r="O58" s="58" t="s">
        <v>467</v>
      </c>
      <c r="P58" s="58" t="s">
        <v>468</v>
      </c>
      <c r="Q58" s="58" t="s">
        <v>469</v>
      </c>
      <c r="R58" s="58" t="s">
        <v>470</v>
      </c>
      <c r="S58" s="58" t="s">
        <v>317</v>
      </c>
      <c r="T58" s="67"/>
    </row>
    <row r="60" spans="1:20" ht="15" customHeight="1" x14ac:dyDescent="0.2">
      <c r="A60" s="17"/>
      <c r="B60" s="18"/>
      <c r="C60" s="18"/>
      <c r="D60" s="18"/>
      <c r="E60" s="18"/>
      <c r="F60" s="18"/>
      <c r="G60" s="18"/>
      <c r="H60" s="18"/>
      <c r="I60" s="18"/>
      <c r="J60" s="19"/>
      <c r="K60" s="56"/>
      <c r="L60" s="17"/>
      <c r="M60" s="18"/>
      <c r="N60" s="18"/>
      <c r="O60" s="18"/>
      <c r="P60" s="18"/>
      <c r="Q60" s="18"/>
      <c r="R60" s="18"/>
      <c r="S60" s="18"/>
      <c r="T60" s="19"/>
    </row>
    <row r="61" spans="1:20" ht="18" customHeight="1" x14ac:dyDescent="0.3">
      <c r="A61" s="20"/>
      <c r="B61" s="37"/>
      <c r="C61" s="37"/>
      <c r="D61" s="37"/>
      <c r="E61" s="37"/>
      <c r="F61" s="37"/>
      <c r="G61" s="31" t="s">
        <v>1</v>
      </c>
      <c r="H61" s="273" t="str">
        <f>IF(NOT(ISBLANK(CoverSheet!$C$8)),CoverSheet!$C$8,"")</f>
        <v>Aurora Energy Limited</v>
      </c>
      <c r="I61" s="273"/>
      <c r="J61" s="12"/>
      <c r="K61" s="56"/>
      <c r="L61" s="20"/>
      <c r="M61" s="37"/>
      <c r="N61" s="37"/>
      <c r="O61" s="37"/>
      <c r="P61" s="37"/>
      <c r="Q61" s="31" t="s">
        <v>1</v>
      </c>
      <c r="R61" s="294" t="str">
        <f>IF(NOT(ISBLANK(CoverSheet!$C$8)),CoverSheet!$C$8,"")</f>
        <v>Aurora Energy Limited</v>
      </c>
      <c r="S61" s="295"/>
      <c r="T61" s="12"/>
    </row>
    <row r="62" spans="1:20" ht="18" customHeight="1" x14ac:dyDescent="0.25">
      <c r="A62" s="20"/>
      <c r="B62" s="37"/>
      <c r="C62" s="37"/>
      <c r="D62" s="37"/>
      <c r="E62" s="37"/>
      <c r="F62" s="37"/>
      <c r="G62" s="31" t="s">
        <v>34</v>
      </c>
      <c r="H62" s="285" t="s">
        <v>626</v>
      </c>
      <c r="I62" s="285"/>
      <c r="J62" s="12"/>
      <c r="K62" s="56"/>
      <c r="L62" s="20"/>
      <c r="M62" s="37"/>
      <c r="N62" s="37"/>
      <c r="O62" s="37"/>
      <c r="P62" s="37"/>
      <c r="Q62" s="31" t="s">
        <v>34</v>
      </c>
      <c r="R62" s="292" t="s">
        <v>626</v>
      </c>
      <c r="S62" s="293"/>
      <c r="T62" s="12"/>
    </row>
    <row r="63" spans="1:20" ht="18" customHeight="1" x14ac:dyDescent="0.35">
      <c r="A63" s="51"/>
      <c r="B63" s="37"/>
      <c r="C63" s="37"/>
      <c r="D63" s="37"/>
      <c r="E63" s="37"/>
      <c r="F63" s="37"/>
      <c r="G63" s="31" t="s">
        <v>290</v>
      </c>
      <c r="H63" s="292" t="str">
        <f>IF(ISBLANK($H$4),"",$H$4)</f>
        <v/>
      </c>
      <c r="I63" s="293"/>
      <c r="J63" s="12"/>
      <c r="K63" s="56"/>
      <c r="L63" s="51"/>
      <c r="M63" s="37"/>
      <c r="N63" s="37"/>
      <c r="O63" s="37"/>
      <c r="P63" s="37"/>
      <c r="Q63" s="31" t="s">
        <v>290</v>
      </c>
      <c r="R63" s="292" t="str">
        <f>IF(ISBLANK($H$4),"",$H$4)</f>
        <v/>
      </c>
      <c r="S63" s="293"/>
      <c r="T63" s="12"/>
    </row>
    <row r="64" spans="1:20" ht="21" x14ac:dyDescent="0.35">
      <c r="A64" s="54" t="s">
        <v>292</v>
      </c>
      <c r="B64" s="37"/>
      <c r="C64" s="37"/>
      <c r="D64" s="37"/>
      <c r="E64" s="37"/>
      <c r="F64" s="37"/>
      <c r="G64" s="31"/>
      <c r="H64" s="31"/>
      <c r="I64" s="31"/>
      <c r="J64" s="12"/>
      <c r="K64" s="56"/>
      <c r="L64" s="54" t="s">
        <v>292</v>
      </c>
      <c r="M64" s="37"/>
      <c r="N64" s="37"/>
      <c r="O64" s="37"/>
      <c r="P64" s="37"/>
      <c r="Q64" s="37"/>
      <c r="R64" s="37"/>
      <c r="S64" s="31"/>
      <c r="T64" s="12"/>
    </row>
    <row r="65" spans="1:20" ht="15" customHeight="1" x14ac:dyDescent="0.2">
      <c r="A65" s="25"/>
      <c r="B65" s="37"/>
      <c r="C65" s="37"/>
      <c r="D65" s="37"/>
      <c r="E65" s="37"/>
      <c r="F65" s="37"/>
      <c r="G65" s="37"/>
      <c r="H65" s="37"/>
      <c r="I65" s="37"/>
      <c r="J65" s="12"/>
      <c r="K65" s="56"/>
      <c r="L65" s="25"/>
      <c r="M65" s="37"/>
      <c r="N65" s="37"/>
      <c r="O65" s="37"/>
      <c r="P65" s="37"/>
      <c r="Q65" s="37"/>
      <c r="R65" s="37"/>
      <c r="S65" s="37"/>
      <c r="T65" s="12"/>
    </row>
    <row r="66" spans="1:20" s="62" customFormat="1" ht="15" customHeight="1" x14ac:dyDescent="0.25">
      <c r="A66" s="59" t="s">
        <v>294</v>
      </c>
      <c r="B66" s="59" t="s">
        <v>295</v>
      </c>
      <c r="C66" s="59" t="s">
        <v>296</v>
      </c>
      <c r="D66" s="59" t="s">
        <v>297</v>
      </c>
      <c r="E66" s="59" t="s">
        <v>298</v>
      </c>
      <c r="F66" s="59" t="s">
        <v>299</v>
      </c>
      <c r="G66" s="59" t="s">
        <v>300</v>
      </c>
      <c r="H66" s="59" t="s">
        <v>301</v>
      </c>
      <c r="I66" s="59" t="s">
        <v>302</v>
      </c>
      <c r="J66" s="60"/>
      <c r="K66" s="61"/>
      <c r="L66" s="59" t="s">
        <v>294</v>
      </c>
      <c r="M66" s="59" t="s">
        <v>295</v>
      </c>
      <c r="N66" s="133" t="s">
        <v>296</v>
      </c>
      <c r="O66" s="59" t="s">
        <v>303</v>
      </c>
      <c r="P66" s="59" t="s">
        <v>304</v>
      </c>
      <c r="Q66" s="59" t="s">
        <v>305</v>
      </c>
      <c r="R66" s="59" t="s">
        <v>306</v>
      </c>
      <c r="S66" s="59" t="s">
        <v>307</v>
      </c>
      <c r="T66" s="60"/>
    </row>
    <row r="67" spans="1:20" s="66" customFormat="1" ht="163.5" customHeight="1" x14ac:dyDescent="0.25">
      <c r="A67" s="65">
        <v>64</v>
      </c>
      <c r="B67" s="58" t="s">
        <v>454</v>
      </c>
      <c r="C67" s="135" t="s">
        <v>471</v>
      </c>
      <c r="D67" s="139">
        <v>2</v>
      </c>
      <c r="E67" s="129" t="s">
        <v>738</v>
      </c>
      <c r="F67" s="128"/>
      <c r="G67" s="58" t="s">
        <v>472</v>
      </c>
      <c r="H67" s="58" t="s">
        <v>473</v>
      </c>
      <c r="I67" s="58" t="s">
        <v>474</v>
      </c>
      <c r="J67" s="63"/>
      <c r="K67" s="64"/>
      <c r="L67" s="65">
        <v>64</v>
      </c>
      <c r="M67" s="58" t="s">
        <v>454</v>
      </c>
      <c r="N67" s="132" t="s">
        <v>471</v>
      </c>
      <c r="O67" s="58" t="s">
        <v>475</v>
      </c>
      <c r="P67" s="58" t="s">
        <v>476</v>
      </c>
      <c r="Q67" s="58" t="s">
        <v>477</v>
      </c>
      <c r="R67" s="58" t="s">
        <v>478</v>
      </c>
      <c r="S67" s="58" t="s">
        <v>317</v>
      </c>
      <c r="T67" s="63"/>
    </row>
    <row r="68" spans="1:20" s="66" customFormat="1" ht="242.25" customHeight="1" x14ac:dyDescent="0.25">
      <c r="A68" s="65">
        <v>69</v>
      </c>
      <c r="B68" s="58" t="s">
        <v>479</v>
      </c>
      <c r="C68" s="135" t="s">
        <v>480</v>
      </c>
      <c r="D68" s="139">
        <v>2</v>
      </c>
      <c r="E68" s="129" t="s">
        <v>739</v>
      </c>
      <c r="F68" s="128"/>
      <c r="G68" s="58" t="s">
        <v>481</v>
      </c>
      <c r="H68" s="58" t="s">
        <v>482</v>
      </c>
      <c r="I68" s="58" t="s">
        <v>483</v>
      </c>
      <c r="J68" s="63"/>
      <c r="K68" s="64"/>
      <c r="L68" s="65">
        <v>69</v>
      </c>
      <c r="M68" s="58" t="s">
        <v>479</v>
      </c>
      <c r="N68" s="132" t="s">
        <v>480</v>
      </c>
      <c r="O68" s="58" t="s">
        <v>484</v>
      </c>
      <c r="P68" s="58" t="s">
        <v>485</v>
      </c>
      <c r="Q68" s="58" t="s">
        <v>486</v>
      </c>
      <c r="R68" s="58" t="s">
        <v>487</v>
      </c>
      <c r="S68" s="58" t="s">
        <v>317</v>
      </c>
      <c r="T68" s="63"/>
    </row>
    <row r="69" spans="1:20" s="66" customFormat="1" ht="167.25" customHeight="1" x14ac:dyDescent="0.25">
      <c r="A69" s="65">
        <v>79</v>
      </c>
      <c r="B69" s="58" t="s">
        <v>488</v>
      </c>
      <c r="C69" s="135" t="s">
        <v>489</v>
      </c>
      <c r="D69" s="139">
        <v>2</v>
      </c>
      <c r="E69" s="129" t="s">
        <v>740</v>
      </c>
      <c r="F69" s="128"/>
      <c r="G69" s="58" t="s">
        <v>490</v>
      </c>
      <c r="H69" s="58" t="s">
        <v>491</v>
      </c>
      <c r="I69" s="58" t="s">
        <v>492</v>
      </c>
      <c r="J69" s="63"/>
      <c r="K69" s="64"/>
      <c r="L69" s="65">
        <v>79</v>
      </c>
      <c r="M69" s="58" t="s">
        <v>488</v>
      </c>
      <c r="N69" s="132" t="s">
        <v>489</v>
      </c>
      <c r="O69" s="58" t="s">
        <v>493</v>
      </c>
      <c r="P69" s="58" t="s">
        <v>494</v>
      </c>
      <c r="Q69" s="58" t="s">
        <v>495</v>
      </c>
      <c r="R69" s="58" t="s">
        <v>496</v>
      </c>
      <c r="S69" s="58" t="s">
        <v>317</v>
      </c>
      <c r="T69" s="63"/>
    </row>
    <row r="70" spans="1:20" s="66" customFormat="1" ht="204" customHeight="1" x14ac:dyDescent="0.25">
      <c r="A70" s="65">
        <v>82</v>
      </c>
      <c r="B70" s="58" t="s">
        <v>497</v>
      </c>
      <c r="C70" s="135" t="s">
        <v>498</v>
      </c>
      <c r="D70" s="139">
        <v>3</v>
      </c>
      <c r="E70" s="129" t="s">
        <v>741</v>
      </c>
      <c r="F70" s="128"/>
      <c r="G70" s="58" t="s">
        <v>499</v>
      </c>
      <c r="H70" s="58" t="s">
        <v>500</v>
      </c>
      <c r="I70" s="58" t="s">
        <v>501</v>
      </c>
      <c r="J70" s="67"/>
      <c r="K70" s="64"/>
      <c r="L70" s="65">
        <v>82</v>
      </c>
      <c r="M70" s="58" t="s">
        <v>497</v>
      </c>
      <c r="N70" s="132" t="s">
        <v>498</v>
      </c>
      <c r="O70" s="58" t="s">
        <v>502</v>
      </c>
      <c r="P70" s="58" t="s">
        <v>503</v>
      </c>
      <c r="Q70" s="58" t="s">
        <v>504</v>
      </c>
      <c r="R70" s="58" t="s">
        <v>505</v>
      </c>
      <c r="S70" s="58" t="s">
        <v>317</v>
      </c>
      <c r="T70" s="67"/>
    </row>
    <row r="72" spans="1:20" ht="15" customHeight="1" x14ac:dyDescent="0.2">
      <c r="A72" s="17"/>
      <c r="B72" s="18"/>
      <c r="C72" s="18"/>
      <c r="D72" s="18"/>
      <c r="E72" s="18"/>
      <c r="F72" s="18"/>
      <c r="G72" s="18"/>
      <c r="H72" s="18"/>
      <c r="I72" s="18"/>
      <c r="J72" s="19"/>
      <c r="K72" s="56"/>
      <c r="L72" s="17"/>
      <c r="M72" s="18"/>
      <c r="N72" s="18"/>
      <c r="O72" s="18"/>
      <c r="P72" s="18"/>
      <c r="Q72" s="18"/>
      <c r="R72" s="18"/>
      <c r="S72" s="18"/>
      <c r="T72" s="19"/>
    </row>
    <row r="73" spans="1:20" ht="18" customHeight="1" x14ac:dyDescent="0.3">
      <c r="A73" s="20"/>
      <c r="B73" s="37"/>
      <c r="C73" s="37"/>
      <c r="D73" s="37"/>
      <c r="E73" s="37"/>
      <c r="F73" s="37"/>
      <c r="G73" s="31" t="s">
        <v>1</v>
      </c>
      <c r="H73" s="273" t="str">
        <f>IF(NOT(ISBLANK(CoverSheet!$C$8)),CoverSheet!$C$8,"")</f>
        <v>Aurora Energy Limited</v>
      </c>
      <c r="I73" s="273"/>
      <c r="J73" s="12"/>
      <c r="K73" s="56"/>
      <c r="L73" s="20"/>
      <c r="M73" s="37"/>
      <c r="N73" s="37"/>
      <c r="O73" s="37"/>
      <c r="P73" s="37"/>
      <c r="Q73" s="31" t="s">
        <v>1</v>
      </c>
      <c r="R73" s="294" t="str">
        <f>IF(NOT(ISBLANK(CoverSheet!$C$8)),CoverSheet!$C$8,"")</f>
        <v>Aurora Energy Limited</v>
      </c>
      <c r="S73" s="295"/>
      <c r="T73" s="12"/>
    </row>
    <row r="74" spans="1:20" ht="18" customHeight="1" x14ac:dyDescent="0.25">
      <c r="A74" s="20"/>
      <c r="B74" s="37"/>
      <c r="C74" s="37"/>
      <c r="D74" s="37"/>
      <c r="E74" s="37"/>
      <c r="F74" s="37"/>
      <c r="G74" s="31" t="s">
        <v>34</v>
      </c>
      <c r="H74" s="285" t="s">
        <v>626</v>
      </c>
      <c r="I74" s="285"/>
      <c r="J74" s="12"/>
      <c r="K74" s="56"/>
      <c r="L74" s="20"/>
      <c r="M74" s="37"/>
      <c r="N74" s="37"/>
      <c r="O74" s="37"/>
      <c r="P74" s="37"/>
      <c r="Q74" s="31" t="s">
        <v>34</v>
      </c>
      <c r="R74" s="292" t="s">
        <v>626</v>
      </c>
      <c r="S74" s="293"/>
      <c r="T74" s="12"/>
    </row>
    <row r="75" spans="1:20" ht="18" customHeight="1" x14ac:dyDescent="0.35">
      <c r="A75" s="51"/>
      <c r="B75" s="37"/>
      <c r="C75" s="37"/>
      <c r="D75" s="37"/>
      <c r="E75" s="37"/>
      <c r="F75" s="37"/>
      <c r="G75" s="31" t="s">
        <v>290</v>
      </c>
      <c r="H75" s="292" t="str">
        <f>IF(ISBLANK($H$4),"",$H$4)</f>
        <v/>
      </c>
      <c r="I75" s="293"/>
      <c r="J75" s="12"/>
      <c r="K75" s="56"/>
      <c r="L75" s="51"/>
      <c r="M75" s="37"/>
      <c r="N75" s="37"/>
      <c r="O75" s="37"/>
      <c r="P75" s="37"/>
      <c r="Q75" s="31" t="s">
        <v>290</v>
      </c>
      <c r="R75" s="292" t="str">
        <f>IF(ISBLANK($H$4),"",$H$4)</f>
        <v/>
      </c>
      <c r="S75" s="293"/>
      <c r="T75" s="12"/>
    </row>
    <row r="76" spans="1:20" ht="21" x14ac:dyDescent="0.35">
      <c r="A76" s="54" t="s">
        <v>292</v>
      </c>
      <c r="B76" s="37"/>
      <c r="C76" s="37"/>
      <c r="D76" s="37"/>
      <c r="E76" s="37"/>
      <c r="F76" s="37"/>
      <c r="G76" s="31"/>
      <c r="H76" s="31"/>
      <c r="I76" s="31"/>
      <c r="J76" s="12"/>
      <c r="K76" s="56"/>
      <c r="L76" s="54" t="s">
        <v>292</v>
      </c>
      <c r="M76" s="37"/>
      <c r="N76" s="37"/>
      <c r="O76" s="37"/>
      <c r="P76" s="37"/>
      <c r="Q76" s="37"/>
      <c r="R76" s="37"/>
      <c r="S76" s="31"/>
      <c r="T76" s="12"/>
    </row>
    <row r="77" spans="1:20" ht="15" customHeight="1" x14ac:dyDescent="0.2">
      <c r="A77" s="25"/>
      <c r="B77" s="37"/>
      <c r="C77" s="37"/>
      <c r="D77" s="37"/>
      <c r="E77" s="37"/>
      <c r="F77" s="37"/>
      <c r="G77" s="37"/>
      <c r="H77" s="37"/>
      <c r="I77" s="37"/>
      <c r="J77" s="12"/>
      <c r="K77" s="56"/>
      <c r="L77" s="25"/>
      <c r="M77" s="37"/>
      <c r="N77" s="37"/>
      <c r="O77" s="37"/>
      <c r="P77" s="37"/>
      <c r="Q77" s="37"/>
      <c r="R77" s="37"/>
      <c r="S77" s="37"/>
      <c r="T77" s="12"/>
    </row>
    <row r="78" spans="1:20" s="62" customFormat="1" ht="15" customHeight="1" x14ac:dyDescent="0.25">
      <c r="A78" s="59" t="s">
        <v>294</v>
      </c>
      <c r="B78" s="59" t="s">
        <v>295</v>
      </c>
      <c r="C78" s="59" t="s">
        <v>296</v>
      </c>
      <c r="D78" s="59" t="s">
        <v>297</v>
      </c>
      <c r="E78" s="59" t="s">
        <v>298</v>
      </c>
      <c r="F78" s="59" t="s">
        <v>299</v>
      </c>
      <c r="G78" s="59" t="s">
        <v>300</v>
      </c>
      <c r="H78" s="59" t="s">
        <v>301</v>
      </c>
      <c r="I78" s="59" t="s">
        <v>302</v>
      </c>
      <c r="J78" s="60"/>
      <c r="K78" s="61"/>
      <c r="L78" s="59" t="s">
        <v>294</v>
      </c>
      <c r="M78" s="59" t="s">
        <v>295</v>
      </c>
      <c r="N78" s="133" t="s">
        <v>296</v>
      </c>
      <c r="O78" s="59" t="s">
        <v>303</v>
      </c>
      <c r="P78" s="59" t="s">
        <v>304</v>
      </c>
      <c r="Q78" s="59" t="s">
        <v>305</v>
      </c>
      <c r="R78" s="59" t="s">
        <v>306</v>
      </c>
      <c r="S78" s="59" t="s">
        <v>307</v>
      </c>
      <c r="T78" s="60"/>
    </row>
    <row r="79" spans="1:20" s="66" customFormat="1" ht="207" customHeight="1" x14ac:dyDescent="0.25">
      <c r="A79" s="65">
        <v>88</v>
      </c>
      <c r="B79" s="58" t="s">
        <v>506</v>
      </c>
      <c r="C79" s="135" t="s">
        <v>507</v>
      </c>
      <c r="D79" s="139">
        <v>3</v>
      </c>
      <c r="E79" s="129" t="s">
        <v>742</v>
      </c>
      <c r="F79" s="128"/>
      <c r="G79" s="58" t="s">
        <v>508</v>
      </c>
      <c r="H79" s="58" t="s">
        <v>509</v>
      </c>
      <c r="I79" s="58" t="s">
        <v>510</v>
      </c>
      <c r="J79" s="63"/>
      <c r="K79" s="64"/>
      <c r="L79" s="65">
        <v>88</v>
      </c>
      <c r="M79" s="58" t="s">
        <v>506</v>
      </c>
      <c r="N79" s="132" t="s">
        <v>507</v>
      </c>
      <c r="O79" s="58" t="s">
        <v>511</v>
      </c>
      <c r="P79" s="58" t="s">
        <v>512</v>
      </c>
      <c r="Q79" s="58" t="s">
        <v>513</v>
      </c>
      <c r="R79" s="58" t="s">
        <v>514</v>
      </c>
      <c r="S79" s="58" t="s">
        <v>317</v>
      </c>
      <c r="T79" s="63"/>
    </row>
    <row r="80" spans="1:20" s="66" customFormat="1" ht="227.25" customHeight="1" x14ac:dyDescent="0.25">
      <c r="A80" s="65">
        <v>91</v>
      </c>
      <c r="B80" s="58" t="s">
        <v>506</v>
      </c>
      <c r="C80" s="135" t="s">
        <v>515</v>
      </c>
      <c r="D80" s="139">
        <v>2</v>
      </c>
      <c r="E80" s="129" t="s">
        <v>743</v>
      </c>
      <c r="F80" s="128"/>
      <c r="G80" s="58" t="s">
        <v>516</v>
      </c>
      <c r="H80" s="58" t="s">
        <v>517</v>
      </c>
      <c r="I80" s="58" t="s">
        <v>518</v>
      </c>
      <c r="J80" s="63"/>
      <c r="K80" s="64"/>
      <c r="L80" s="65">
        <v>91</v>
      </c>
      <c r="M80" s="58" t="s">
        <v>506</v>
      </c>
      <c r="N80" s="132" t="s">
        <v>515</v>
      </c>
      <c r="O80" s="58" t="s">
        <v>519</v>
      </c>
      <c r="P80" s="58" t="s">
        <v>520</v>
      </c>
      <c r="Q80" s="58" t="s">
        <v>521</v>
      </c>
      <c r="R80" s="58" t="s">
        <v>522</v>
      </c>
      <c r="S80" s="58" t="s">
        <v>317</v>
      </c>
      <c r="T80" s="63"/>
    </row>
    <row r="81" spans="1:20" s="66" customFormat="1" ht="253.5" customHeight="1" x14ac:dyDescent="0.25">
      <c r="A81" s="65">
        <v>95</v>
      </c>
      <c r="B81" s="58" t="s">
        <v>523</v>
      </c>
      <c r="C81" s="135" t="s">
        <v>524</v>
      </c>
      <c r="D81" s="139">
        <v>2</v>
      </c>
      <c r="E81" s="129" t="s">
        <v>744</v>
      </c>
      <c r="F81" s="128"/>
      <c r="G81" s="58" t="s">
        <v>525</v>
      </c>
      <c r="H81" s="58" t="s">
        <v>526</v>
      </c>
      <c r="I81" s="58" t="s">
        <v>527</v>
      </c>
      <c r="J81" s="63"/>
      <c r="K81" s="64"/>
      <c r="L81" s="65">
        <v>95</v>
      </c>
      <c r="M81" s="58" t="s">
        <v>523</v>
      </c>
      <c r="N81" s="132" t="s">
        <v>524</v>
      </c>
      <c r="O81" s="58" t="s">
        <v>528</v>
      </c>
      <c r="P81" s="58" t="s">
        <v>529</v>
      </c>
      <c r="Q81" s="58" t="s">
        <v>530</v>
      </c>
      <c r="R81" s="58" t="s">
        <v>531</v>
      </c>
      <c r="S81" s="58" t="s">
        <v>317</v>
      </c>
      <c r="T81" s="63"/>
    </row>
    <row r="82" spans="1:20" s="66" customFormat="1" ht="214.5" customHeight="1" x14ac:dyDescent="0.25">
      <c r="A82" s="65">
        <v>99</v>
      </c>
      <c r="B82" s="58" t="s">
        <v>532</v>
      </c>
      <c r="C82" s="135" t="s">
        <v>533</v>
      </c>
      <c r="D82" s="139">
        <v>3</v>
      </c>
      <c r="E82" s="129" t="s">
        <v>745</v>
      </c>
      <c r="F82" s="128"/>
      <c r="G82" s="58" t="s">
        <v>534</v>
      </c>
      <c r="H82" s="58" t="s">
        <v>535</v>
      </c>
      <c r="I82" s="58" t="s">
        <v>536</v>
      </c>
      <c r="J82" s="67"/>
      <c r="K82" s="64"/>
      <c r="L82" s="65">
        <v>99</v>
      </c>
      <c r="M82" s="58" t="s">
        <v>532</v>
      </c>
      <c r="N82" s="132" t="s">
        <v>533</v>
      </c>
      <c r="O82" s="58" t="s">
        <v>537</v>
      </c>
      <c r="P82" s="58" t="s">
        <v>538</v>
      </c>
      <c r="Q82" s="58" t="s">
        <v>539</v>
      </c>
      <c r="R82" s="58" t="s">
        <v>540</v>
      </c>
      <c r="S82" s="58" t="s">
        <v>317</v>
      </c>
      <c r="T82" s="67"/>
    </row>
    <row r="84" spans="1:20" ht="15" customHeight="1" x14ac:dyDescent="0.2">
      <c r="A84" s="17"/>
      <c r="B84" s="18"/>
      <c r="C84" s="18"/>
      <c r="D84" s="18"/>
      <c r="E84" s="18"/>
      <c r="F84" s="18"/>
      <c r="G84" s="18"/>
      <c r="H84" s="18"/>
      <c r="I84" s="18"/>
      <c r="J84" s="19"/>
      <c r="K84" s="56"/>
      <c r="L84" s="17"/>
      <c r="M84" s="18"/>
      <c r="N84" s="18"/>
      <c r="O84" s="18"/>
      <c r="P84" s="18"/>
      <c r="Q84" s="18"/>
      <c r="R84" s="18"/>
      <c r="S84" s="18"/>
      <c r="T84" s="19"/>
    </row>
    <row r="85" spans="1:20" ht="18" customHeight="1" x14ac:dyDescent="0.3">
      <c r="A85" s="20"/>
      <c r="B85" s="37"/>
      <c r="C85" s="37"/>
      <c r="D85" s="37"/>
      <c r="E85" s="37"/>
      <c r="F85" s="37"/>
      <c r="G85" s="31" t="s">
        <v>1</v>
      </c>
      <c r="H85" s="273" t="str">
        <f>IF(NOT(ISBLANK(CoverSheet!$C$8)),CoverSheet!$C$8,"")</f>
        <v>Aurora Energy Limited</v>
      </c>
      <c r="I85" s="273"/>
      <c r="J85" s="12"/>
      <c r="K85" s="56"/>
      <c r="L85" s="20"/>
      <c r="M85" s="37"/>
      <c r="N85" s="37"/>
      <c r="O85" s="37"/>
      <c r="P85" s="37"/>
      <c r="Q85" s="31" t="s">
        <v>1</v>
      </c>
      <c r="R85" s="294" t="str">
        <f>IF(NOT(ISBLANK(CoverSheet!$C$8)),CoverSheet!$C$8,"")</f>
        <v>Aurora Energy Limited</v>
      </c>
      <c r="S85" s="295"/>
      <c r="T85" s="12"/>
    </row>
    <row r="86" spans="1:20" ht="18" customHeight="1" x14ac:dyDescent="0.25">
      <c r="A86" s="20"/>
      <c r="B86" s="37"/>
      <c r="C86" s="37"/>
      <c r="D86" s="37"/>
      <c r="E86" s="37"/>
      <c r="F86" s="37"/>
      <c r="G86" s="31" t="s">
        <v>34</v>
      </c>
      <c r="H86" s="285" t="s">
        <v>626</v>
      </c>
      <c r="I86" s="285"/>
      <c r="J86" s="12"/>
      <c r="K86" s="56"/>
      <c r="L86" s="20"/>
      <c r="M86" s="37"/>
      <c r="N86" s="37"/>
      <c r="O86" s="37"/>
      <c r="P86" s="37"/>
      <c r="Q86" s="31" t="s">
        <v>34</v>
      </c>
      <c r="R86" s="292" t="s">
        <v>626</v>
      </c>
      <c r="S86" s="293"/>
      <c r="T86" s="12"/>
    </row>
    <row r="87" spans="1:20" ht="18" customHeight="1" x14ac:dyDescent="0.35">
      <c r="A87" s="51"/>
      <c r="B87" s="37"/>
      <c r="C87" s="37"/>
      <c r="D87" s="37"/>
      <c r="E87" s="37"/>
      <c r="F87" s="37"/>
      <c r="G87" s="31" t="s">
        <v>290</v>
      </c>
      <c r="H87" s="292" t="str">
        <f>IF(ISBLANK($H$4),"",$H$4)</f>
        <v/>
      </c>
      <c r="I87" s="293"/>
      <c r="J87" s="12"/>
      <c r="K87" s="56"/>
      <c r="L87" s="51"/>
      <c r="M87" s="37"/>
      <c r="N87" s="37"/>
      <c r="O87" s="37"/>
      <c r="P87" s="37"/>
      <c r="Q87" s="31" t="s">
        <v>290</v>
      </c>
      <c r="R87" s="292" t="str">
        <f>IF(ISBLANK($H$4),"",$H$4)</f>
        <v/>
      </c>
      <c r="S87" s="293"/>
      <c r="T87" s="12"/>
    </row>
    <row r="88" spans="1:20" ht="21" x14ac:dyDescent="0.35">
      <c r="A88" s="54" t="s">
        <v>292</v>
      </c>
      <c r="B88" s="37"/>
      <c r="C88" s="37"/>
      <c r="D88" s="37"/>
      <c r="E88" s="37"/>
      <c r="F88" s="37"/>
      <c r="G88" s="31"/>
      <c r="H88" s="31"/>
      <c r="I88" s="31"/>
      <c r="J88" s="12"/>
      <c r="K88" s="56"/>
      <c r="L88" s="54" t="s">
        <v>292</v>
      </c>
      <c r="M88" s="37"/>
      <c r="N88" s="37"/>
      <c r="O88" s="37"/>
      <c r="P88" s="37"/>
      <c r="Q88" s="37"/>
      <c r="R88" s="37"/>
      <c r="S88" s="31"/>
      <c r="T88" s="12"/>
    </row>
    <row r="89" spans="1:20" ht="15" customHeight="1" x14ac:dyDescent="0.2">
      <c r="A89" s="25"/>
      <c r="B89" s="37"/>
      <c r="C89" s="37"/>
      <c r="D89" s="37"/>
      <c r="E89" s="37"/>
      <c r="F89" s="37"/>
      <c r="G89" s="37"/>
      <c r="H89" s="37"/>
      <c r="I89" s="37"/>
      <c r="J89" s="12"/>
      <c r="K89" s="56"/>
      <c r="L89" s="25"/>
      <c r="M89" s="37"/>
      <c r="N89" s="37"/>
      <c r="O89" s="37"/>
      <c r="P89" s="37"/>
      <c r="Q89" s="37"/>
      <c r="R89" s="37"/>
      <c r="S89" s="37"/>
      <c r="T89" s="12"/>
    </row>
    <row r="90" spans="1:20" s="62" customFormat="1" ht="15" customHeight="1" x14ac:dyDescent="0.25">
      <c r="A90" s="59" t="s">
        <v>294</v>
      </c>
      <c r="B90" s="59" t="s">
        <v>295</v>
      </c>
      <c r="C90" s="59" t="s">
        <v>296</v>
      </c>
      <c r="D90" s="59" t="s">
        <v>297</v>
      </c>
      <c r="E90" s="59" t="s">
        <v>298</v>
      </c>
      <c r="F90" s="59" t="s">
        <v>299</v>
      </c>
      <c r="G90" s="59" t="s">
        <v>300</v>
      </c>
      <c r="H90" s="59" t="s">
        <v>301</v>
      </c>
      <c r="I90" s="59" t="s">
        <v>302</v>
      </c>
      <c r="J90" s="60"/>
      <c r="K90" s="61"/>
      <c r="L90" s="59" t="s">
        <v>294</v>
      </c>
      <c r="M90" s="59" t="s">
        <v>295</v>
      </c>
      <c r="N90" s="133" t="s">
        <v>296</v>
      </c>
      <c r="O90" s="59" t="s">
        <v>303</v>
      </c>
      <c r="P90" s="59" t="s">
        <v>304</v>
      </c>
      <c r="Q90" s="59" t="s">
        <v>305</v>
      </c>
      <c r="R90" s="59" t="s">
        <v>306</v>
      </c>
      <c r="S90" s="59" t="s">
        <v>307</v>
      </c>
      <c r="T90" s="60"/>
    </row>
    <row r="91" spans="1:20" s="66" customFormat="1" ht="184.5" customHeight="1" x14ac:dyDescent="0.25">
      <c r="A91" s="65">
        <v>105</v>
      </c>
      <c r="B91" s="58" t="s">
        <v>541</v>
      </c>
      <c r="C91" s="135" t="s">
        <v>542</v>
      </c>
      <c r="D91" s="139">
        <v>2</v>
      </c>
      <c r="E91" s="129" t="s">
        <v>746</v>
      </c>
      <c r="F91" s="128"/>
      <c r="G91" s="58" t="s">
        <v>543</v>
      </c>
      <c r="H91" s="58" t="s">
        <v>544</v>
      </c>
      <c r="I91" s="58" t="s">
        <v>545</v>
      </c>
      <c r="J91" s="63"/>
      <c r="K91" s="64"/>
      <c r="L91" s="65">
        <v>105</v>
      </c>
      <c r="M91" s="58" t="s">
        <v>541</v>
      </c>
      <c r="N91" s="132" t="s">
        <v>542</v>
      </c>
      <c r="O91" s="58" t="s">
        <v>546</v>
      </c>
      <c r="P91" s="58" t="s">
        <v>547</v>
      </c>
      <c r="Q91" s="58" t="s">
        <v>548</v>
      </c>
      <c r="R91" s="58" t="s">
        <v>549</v>
      </c>
      <c r="S91" s="58" t="s">
        <v>317</v>
      </c>
      <c r="T91" s="63"/>
    </row>
    <row r="92" spans="1:20" s="66" customFormat="1" ht="266.25" customHeight="1" x14ac:dyDescent="0.25">
      <c r="A92" s="65">
        <v>109</v>
      </c>
      <c r="B92" s="58" t="s">
        <v>550</v>
      </c>
      <c r="C92" s="135" t="s">
        <v>551</v>
      </c>
      <c r="D92" s="139">
        <v>2</v>
      </c>
      <c r="E92" s="129" t="s">
        <v>747</v>
      </c>
      <c r="F92" s="128"/>
      <c r="G92" s="58" t="s">
        <v>552</v>
      </c>
      <c r="H92" s="58" t="s">
        <v>553</v>
      </c>
      <c r="I92" s="58" t="s">
        <v>554</v>
      </c>
      <c r="J92" s="63"/>
      <c r="K92" s="64"/>
      <c r="L92" s="65">
        <v>109</v>
      </c>
      <c r="M92" s="58" t="s">
        <v>550</v>
      </c>
      <c r="N92" s="132" t="s">
        <v>551</v>
      </c>
      <c r="O92" s="58" t="s">
        <v>555</v>
      </c>
      <c r="P92" s="58" t="s">
        <v>556</v>
      </c>
      <c r="Q92" s="58" t="s">
        <v>557</v>
      </c>
      <c r="R92" s="58" t="s">
        <v>558</v>
      </c>
      <c r="S92" s="58" t="s">
        <v>317</v>
      </c>
      <c r="T92" s="63"/>
    </row>
    <row r="93" spans="1:20" s="66" customFormat="1" ht="242.25" customHeight="1" x14ac:dyDescent="0.25">
      <c r="A93" s="65">
        <v>113</v>
      </c>
      <c r="B93" s="58" t="s">
        <v>559</v>
      </c>
      <c r="C93" s="135" t="s">
        <v>560</v>
      </c>
      <c r="D93" s="139">
        <v>2</v>
      </c>
      <c r="E93" s="129" t="s">
        <v>748</v>
      </c>
      <c r="F93" s="128"/>
      <c r="G93" s="58" t="s">
        <v>561</v>
      </c>
      <c r="H93" s="58" t="s">
        <v>562</v>
      </c>
      <c r="I93" s="58" t="s">
        <v>563</v>
      </c>
      <c r="J93" s="63"/>
      <c r="K93" s="64"/>
      <c r="L93" s="65">
        <v>113</v>
      </c>
      <c r="M93" s="58" t="s">
        <v>559</v>
      </c>
      <c r="N93" s="132" t="s">
        <v>560</v>
      </c>
      <c r="O93" s="58" t="s">
        <v>564</v>
      </c>
      <c r="P93" s="58" t="s">
        <v>565</v>
      </c>
      <c r="Q93" s="58" t="s">
        <v>566</v>
      </c>
      <c r="R93" s="58" t="s">
        <v>567</v>
      </c>
      <c r="S93" s="58" t="s">
        <v>317</v>
      </c>
      <c r="T93" s="63"/>
    </row>
    <row r="94" spans="1:20" s="66" customFormat="1" ht="309.75" customHeight="1" x14ac:dyDescent="0.25">
      <c r="A94" s="65">
        <v>115</v>
      </c>
      <c r="B94" s="58" t="s">
        <v>559</v>
      </c>
      <c r="C94" s="135" t="s">
        <v>568</v>
      </c>
      <c r="D94" s="139">
        <v>3</v>
      </c>
      <c r="E94" s="129" t="s">
        <v>749</v>
      </c>
      <c r="F94" s="128"/>
      <c r="G94" s="58" t="s">
        <v>569</v>
      </c>
      <c r="H94" s="58" t="s">
        <v>570</v>
      </c>
      <c r="I94" s="58" t="s">
        <v>571</v>
      </c>
      <c r="J94" s="63"/>
      <c r="K94" s="64"/>
      <c r="L94" s="65">
        <v>115</v>
      </c>
      <c r="M94" s="58" t="s">
        <v>559</v>
      </c>
      <c r="N94" s="132" t="s">
        <v>568</v>
      </c>
      <c r="O94" s="58" t="s">
        <v>572</v>
      </c>
      <c r="P94" s="58" t="s">
        <v>573</v>
      </c>
      <c r="Q94" s="58" t="s">
        <v>574</v>
      </c>
      <c r="R94" s="58" t="s">
        <v>575</v>
      </c>
      <c r="S94" s="58" t="s">
        <v>317</v>
      </c>
      <c r="T94" s="63"/>
    </row>
    <row r="95" spans="1:20" x14ac:dyDescent="0.2">
      <c r="A95" s="26"/>
      <c r="B95" s="10"/>
      <c r="C95" s="136"/>
      <c r="D95" s="10"/>
      <c r="E95" s="10"/>
      <c r="F95" s="10"/>
      <c r="G95" s="10"/>
      <c r="H95" s="10"/>
      <c r="I95" s="10"/>
      <c r="J95" s="11"/>
      <c r="K95" s="43"/>
      <c r="L95" s="26"/>
      <c r="M95" s="10"/>
      <c r="N95" s="134"/>
      <c r="O95" s="10"/>
      <c r="P95" s="10"/>
      <c r="Q95" s="10"/>
      <c r="R95" s="10"/>
      <c r="S95" s="10"/>
      <c r="T95" s="11"/>
    </row>
  </sheetData>
  <sheetProtection formatRows="0" insertRows="0"/>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9" footer="0.31496062992125989"/>
  <pageSetup paperSize="9" scale="41" fitToHeight="0" orientation="landscape" cellComments="asDisplayed" r:id="rId1"/>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171"/>
      <c r="B1" s="172"/>
      <c r="C1" s="173"/>
      <c r="D1" s="174"/>
    </row>
    <row r="2" spans="1:4" ht="15.75" x14ac:dyDescent="0.25">
      <c r="A2" s="164"/>
      <c r="B2" s="141" t="s">
        <v>4</v>
      </c>
      <c r="C2" s="160"/>
      <c r="D2" s="165"/>
    </row>
    <row r="3" spans="1:4" x14ac:dyDescent="0.2">
      <c r="A3" s="164"/>
      <c r="B3" s="142" t="s">
        <v>5</v>
      </c>
      <c r="C3" s="160"/>
      <c r="D3" s="165"/>
    </row>
    <row r="4" spans="1:4" x14ac:dyDescent="0.2">
      <c r="A4" s="164"/>
      <c r="B4" s="143"/>
      <c r="C4" s="144"/>
      <c r="D4" s="165"/>
    </row>
    <row r="5" spans="1:4" x14ac:dyDescent="0.2">
      <c r="A5" s="145"/>
      <c r="B5" s="146" t="s">
        <v>6</v>
      </c>
      <c r="C5" s="146" t="s">
        <v>7</v>
      </c>
      <c r="D5" s="147"/>
    </row>
    <row r="6" spans="1:4" x14ac:dyDescent="0.2">
      <c r="A6" s="145"/>
      <c r="B6" s="148" t="s">
        <v>8</v>
      </c>
      <c r="C6" s="149" t="s">
        <v>9</v>
      </c>
      <c r="D6" s="147"/>
    </row>
    <row r="7" spans="1:4" x14ac:dyDescent="0.2">
      <c r="A7" s="145"/>
      <c r="B7" s="148" t="s">
        <v>10</v>
      </c>
      <c r="C7" s="149" t="s">
        <v>11</v>
      </c>
      <c r="D7" s="147"/>
    </row>
    <row r="8" spans="1:4" x14ac:dyDescent="0.2">
      <c r="A8" s="145"/>
      <c r="B8" s="148" t="s">
        <v>12</v>
      </c>
      <c r="C8" s="149" t="s">
        <v>13</v>
      </c>
      <c r="D8" s="147"/>
    </row>
    <row r="9" spans="1:4" x14ac:dyDescent="0.2">
      <c r="A9" s="145"/>
      <c r="B9" s="148" t="s">
        <v>14</v>
      </c>
      <c r="C9" s="149" t="s">
        <v>15</v>
      </c>
      <c r="D9" s="147"/>
    </row>
    <row r="10" spans="1:4" x14ac:dyDescent="0.2">
      <c r="A10" s="145"/>
      <c r="B10" s="148" t="s">
        <v>16</v>
      </c>
      <c r="C10" s="149" t="s">
        <v>17</v>
      </c>
      <c r="D10" s="147"/>
    </row>
    <row r="11" spans="1:4" x14ac:dyDescent="0.2">
      <c r="A11" s="145"/>
      <c r="B11" s="148" t="s">
        <v>18</v>
      </c>
      <c r="C11" s="149" t="s">
        <v>19</v>
      </c>
      <c r="D11" s="147"/>
    </row>
    <row r="12" spans="1:4" x14ac:dyDescent="0.2">
      <c r="A12" s="145"/>
      <c r="B12" s="148" t="s">
        <v>20</v>
      </c>
      <c r="C12" s="149" t="s">
        <v>21</v>
      </c>
      <c r="D12" s="147"/>
    </row>
    <row r="13" spans="1:4" x14ac:dyDescent="0.2">
      <c r="A13" s="145"/>
      <c r="B13" s="143"/>
      <c r="C13" s="143"/>
      <c r="D13" s="147"/>
    </row>
    <row r="14" spans="1:4" x14ac:dyDescent="0.2">
      <c r="A14" s="145"/>
      <c r="B14" s="143"/>
      <c r="C14" s="143"/>
      <c r="D14" s="147"/>
    </row>
    <row r="15" spans="1:4" x14ac:dyDescent="0.2">
      <c r="A15" s="145"/>
      <c r="B15" s="143"/>
      <c r="C15" s="143"/>
      <c r="D15" s="147"/>
    </row>
    <row r="16" spans="1:4" x14ac:dyDescent="0.2">
      <c r="A16" s="150"/>
      <c r="B16" s="151"/>
      <c r="C16" s="151"/>
      <c r="D16" s="152"/>
    </row>
  </sheetData>
  <sheetProtection sheet="1" formatRows="0" insertRows="0"/>
  <phoneticPr fontId="3"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E781-06D6-4EC7-9B73-F9D55431635A}">
  <sheetPr>
    <tabColor indexed="10"/>
    <pageSetUpPr fitToPage="1"/>
  </sheetPr>
  <dimension ref="A1:C26"/>
  <sheetViews>
    <sheetView showGridLines="0" view="pageBreakPreview" zoomScaleNormal="100" zoomScaleSheetLayoutView="100" workbookViewId="0">
      <selection activeCell="G9" sqref="G9"/>
    </sheetView>
  </sheetViews>
  <sheetFormatPr defaultRowHeight="15" x14ac:dyDescent="0.2"/>
  <cols>
    <col min="1" max="1" width="9.140625" style="1"/>
    <col min="2" max="2" width="110.85546875" style="1" customWidth="1"/>
    <col min="3" max="3" width="9.140625" style="1" customWidth="1"/>
    <col min="4" max="16384" width="9.140625" style="1"/>
  </cols>
  <sheetData>
    <row r="1" spans="1:3" x14ac:dyDescent="0.2">
      <c r="A1" s="178"/>
      <c r="B1" s="271"/>
      <c r="C1" s="272"/>
    </row>
    <row r="2" spans="1:3" ht="15.75" x14ac:dyDescent="0.25">
      <c r="A2" s="179"/>
      <c r="B2" s="180" t="s">
        <v>22</v>
      </c>
      <c r="C2" s="181"/>
    </row>
    <row r="3" spans="1:3" ht="25.5" x14ac:dyDescent="0.2">
      <c r="A3" s="179"/>
      <c r="B3" s="262" t="s">
        <v>615</v>
      </c>
      <c r="C3" s="181"/>
    </row>
    <row r="4" spans="1:3" ht="54.75" customHeight="1" x14ac:dyDescent="0.2">
      <c r="A4" s="179"/>
      <c r="B4" s="259" t="s">
        <v>580</v>
      </c>
      <c r="C4" s="181"/>
    </row>
    <row r="5" spans="1:3" x14ac:dyDescent="0.2">
      <c r="A5" s="179"/>
      <c r="C5" s="181"/>
    </row>
    <row r="6" spans="1:3" ht="15.75" x14ac:dyDescent="0.2">
      <c r="A6" s="179"/>
      <c r="B6" s="182" t="s">
        <v>23</v>
      </c>
      <c r="C6" s="181"/>
    </row>
    <row r="7" spans="1:3" ht="38.25" x14ac:dyDescent="0.2">
      <c r="A7" s="179"/>
      <c r="B7" s="183" t="s">
        <v>24</v>
      </c>
      <c r="C7" s="181"/>
    </row>
    <row r="8" spans="1:3" ht="63.75" x14ac:dyDescent="0.2">
      <c r="A8" s="179"/>
      <c r="B8" s="258" t="s">
        <v>611</v>
      </c>
      <c r="C8" s="181"/>
    </row>
    <row r="9" spans="1:3" x14ac:dyDescent="0.2">
      <c r="A9" s="179"/>
      <c r="B9" s="184"/>
      <c r="C9" s="181"/>
    </row>
    <row r="10" spans="1:3" ht="15.75" x14ac:dyDescent="0.25">
      <c r="A10" s="179"/>
      <c r="B10" s="185" t="s">
        <v>25</v>
      </c>
      <c r="C10" s="181"/>
    </row>
    <row r="11" spans="1:3" ht="25.5" x14ac:dyDescent="0.2">
      <c r="A11" s="179"/>
      <c r="B11" s="183" t="s">
        <v>26</v>
      </c>
      <c r="C11" s="181"/>
    </row>
    <row r="12" spans="1:3" ht="25.5" x14ac:dyDescent="0.2">
      <c r="A12" s="179"/>
      <c r="B12" s="183" t="s">
        <v>27</v>
      </c>
      <c r="C12" s="181"/>
    </row>
    <row r="13" spans="1:3" x14ac:dyDescent="0.2">
      <c r="A13" s="179"/>
      <c r="B13" s="183"/>
      <c r="C13" s="181"/>
    </row>
    <row r="14" spans="1:3" ht="15.75" x14ac:dyDescent="0.2">
      <c r="A14" s="179"/>
      <c r="B14" s="182" t="s">
        <v>28</v>
      </c>
      <c r="C14" s="181"/>
    </row>
    <row r="15" spans="1:3" ht="38.25" x14ac:dyDescent="0.2">
      <c r="A15" s="179"/>
      <c r="B15" s="183" t="s">
        <v>29</v>
      </c>
      <c r="C15" s="181"/>
    </row>
    <row r="16" spans="1:3" x14ac:dyDescent="0.2">
      <c r="A16" s="179"/>
      <c r="B16" s="183"/>
      <c r="C16" s="181"/>
    </row>
    <row r="17" spans="1:3" ht="15.75" x14ac:dyDescent="0.2">
      <c r="A17" s="179"/>
      <c r="B17" s="182" t="s">
        <v>30</v>
      </c>
      <c r="C17" s="181"/>
    </row>
    <row r="18" spans="1:3" ht="15.75" customHeight="1" x14ac:dyDescent="0.2">
      <c r="A18" s="179"/>
      <c r="B18" s="258" t="s">
        <v>613</v>
      </c>
      <c r="C18" s="181"/>
    </row>
    <row r="19" spans="1:3" x14ac:dyDescent="0.2">
      <c r="A19" s="179"/>
      <c r="B19" s="183"/>
      <c r="C19" s="181"/>
    </row>
    <row r="20" spans="1:3" ht="15.75" x14ac:dyDescent="0.2">
      <c r="A20" s="179"/>
      <c r="B20" s="182" t="s">
        <v>31</v>
      </c>
      <c r="C20" s="181"/>
    </row>
    <row r="21" spans="1:3" ht="25.5" x14ac:dyDescent="0.2">
      <c r="A21" s="179"/>
      <c r="B21" s="183" t="s">
        <v>581</v>
      </c>
      <c r="C21" s="181"/>
    </row>
    <row r="22" spans="1:3" s="2" customFormat="1" ht="38.25" x14ac:dyDescent="0.2">
      <c r="A22" s="186"/>
      <c r="B22" s="187" t="s">
        <v>612</v>
      </c>
      <c r="C22" s="188"/>
    </row>
    <row r="23" spans="1:3" s="2" customFormat="1" x14ac:dyDescent="0.2">
      <c r="A23" s="186"/>
      <c r="B23" s="187"/>
      <c r="C23" s="188"/>
    </row>
    <row r="24" spans="1:3" ht="15.75" x14ac:dyDescent="0.2">
      <c r="A24" s="179"/>
      <c r="B24" s="189" t="s">
        <v>32</v>
      </c>
      <c r="C24" s="181"/>
    </row>
    <row r="25" spans="1:3" ht="38.25" x14ac:dyDescent="0.2">
      <c r="A25" s="179"/>
      <c r="B25" s="183" t="s">
        <v>33</v>
      </c>
      <c r="C25" s="181"/>
    </row>
    <row r="26" spans="1:3" x14ac:dyDescent="0.2">
      <c r="A26" s="179"/>
      <c r="B26" s="183"/>
      <c r="C26" s="181"/>
    </row>
  </sheetData>
  <sheetProtection formatRows="0" insertRows="0"/>
  <mergeCells count="1">
    <mergeCell ref="B1:C1"/>
  </mergeCells>
  <pageMargins left="0.70866141732283472" right="0.70866141732283472" top="0.74803149606299213" bottom="0.74803149606299213" header="0.31496062992125989" footer="0.31496062992125989"/>
  <pageSetup paperSize="9" scale="7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3"/>
  <sheetViews>
    <sheetView showGridLines="0" view="pageBreakPreview" topLeftCell="C145" zoomScale="85" zoomScaleNormal="60" zoomScaleSheetLayoutView="85" workbookViewId="0">
      <selection activeCell="P3" sqref="P3:R3"/>
    </sheetView>
  </sheetViews>
  <sheetFormatPr defaultRowHeight="12.75" x14ac:dyDescent="0.2"/>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2">
      <c r="A1" s="17"/>
      <c r="B1" s="18"/>
      <c r="C1" s="18"/>
      <c r="D1" s="18"/>
      <c r="E1" s="18"/>
      <c r="F1" s="18"/>
      <c r="G1" s="18"/>
      <c r="H1" s="18"/>
      <c r="I1" s="18"/>
      <c r="J1" s="18"/>
      <c r="K1" s="18"/>
      <c r="L1" s="18"/>
      <c r="M1" s="18"/>
      <c r="N1" s="18"/>
      <c r="O1" s="18"/>
      <c r="P1" s="18"/>
      <c r="Q1" s="18"/>
      <c r="R1" s="18"/>
      <c r="S1" s="19"/>
      <c r="T1" s="130"/>
    </row>
    <row r="2" spans="1:20" ht="18" customHeight="1" x14ac:dyDescent="0.3">
      <c r="A2" s="20"/>
      <c r="B2" s="37"/>
      <c r="C2" s="37"/>
      <c r="D2" s="37"/>
      <c r="E2" s="37"/>
      <c r="F2" s="37"/>
      <c r="G2" s="37"/>
      <c r="H2" s="37"/>
      <c r="I2" s="37"/>
      <c r="J2" s="37"/>
      <c r="K2" s="37"/>
      <c r="L2" s="37"/>
      <c r="M2" s="37"/>
      <c r="N2" s="15"/>
      <c r="O2" s="31" t="s">
        <v>1</v>
      </c>
      <c r="P2" s="273" t="str">
        <f>IF(NOT(ISBLANK(CoverSheet!$C$8)),CoverSheet!$C$8,"")</f>
        <v>Aurora Energy Limited</v>
      </c>
      <c r="Q2" s="273"/>
      <c r="R2" s="273"/>
      <c r="S2" s="12"/>
      <c r="T2" s="130"/>
    </row>
    <row r="3" spans="1:20" ht="18" customHeight="1" x14ac:dyDescent="0.3">
      <c r="A3" s="20"/>
      <c r="B3" s="37"/>
      <c r="C3" s="37"/>
      <c r="D3" s="37"/>
      <c r="E3" s="37"/>
      <c r="F3" s="37"/>
      <c r="G3" s="37"/>
      <c r="H3" s="37"/>
      <c r="I3" s="37"/>
      <c r="J3" s="37"/>
      <c r="K3" s="37"/>
      <c r="L3" s="37"/>
      <c r="M3" s="37"/>
      <c r="N3" s="15"/>
      <c r="O3" s="31" t="s">
        <v>34</v>
      </c>
      <c r="P3" s="274" t="s">
        <v>626</v>
      </c>
      <c r="Q3" s="275"/>
      <c r="R3" s="276"/>
      <c r="S3" s="12"/>
      <c r="T3" s="130"/>
    </row>
    <row r="4" spans="1:20" ht="21" x14ac:dyDescent="0.35">
      <c r="A4" s="54" t="s">
        <v>35</v>
      </c>
      <c r="B4" s="40"/>
      <c r="C4" s="37"/>
      <c r="D4" s="37"/>
      <c r="E4" s="37"/>
      <c r="F4" s="37"/>
      <c r="G4" s="37"/>
      <c r="H4" s="37"/>
      <c r="I4" s="37"/>
      <c r="J4" s="37"/>
      <c r="K4" s="37"/>
      <c r="L4" s="37"/>
      <c r="M4" s="37"/>
      <c r="N4" s="37"/>
      <c r="O4" s="38"/>
      <c r="P4" s="37"/>
      <c r="Q4" s="37"/>
      <c r="R4" s="37"/>
      <c r="S4" s="12"/>
      <c r="T4" s="130"/>
    </row>
    <row r="5" spans="1:20" s="3" customFormat="1" ht="90.75" customHeight="1" x14ac:dyDescent="0.2">
      <c r="A5" s="277" t="s">
        <v>582</v>
      </c>
      <c r="B5" s="278"/>
      <c r="C5" s="278"/>
      <c r="D5" s="278"/>
      <c r="E5" s="278"/>
      <c r="F5" s="278"/>
      <c r="G5" s="278"/>
      <c r="H5" s="278"/>
      <c r="I5" s="278"/>
      <c r="J5" s="278"/>
      <c r="K5" s="278"/>
      <c r="L5" s="278"/>
      <c r="M5" s="278"/>
      <c r="N5" s="278"/>
      <c r="O5" s="278"/>
      <c r="P5" s="278"/>
      <c r="Q5" s="278"/>
      <c r="R5" s="278"/>
      <c r="S5" s="32"/>
      <c r="T5" s="130"/>
    </row>
    <row r="6" spans="1:20" ht="15" customHeight="1" x14ac:dyDescent="0.2">
      <c r="A6" s="25" t="s">
        <v>36</v>
      </c>
      <c r="B6" s="38"/>
      <c r="C6" s="38"/>
      <c r="D6" s="37"/>
      <c r="E6" s="37"/>
      <c r="F6" s="37"/>
      <c r="G6" s="37"/>
      <c r="H6" s="37"/>
      <c r="I6" s="37"/>
      <c r="J6" s="37"/>
      <c r="K6" s="37"/>
      <c r="L6" s="37"/>
      <c r="M6" s="37"/>
      <c r="N6" s="37"/>
      <c r="O6" s="37"/>
      <c r="P6" s="37"/>
      <c r="Q6" s="37"/>
      <c r="R6" s="37"/>
      <c r="S6" s="12"/>
      <c r="T6" s="130"/>
    </row>
    <row r="7" spans="1:20" ht="32.25" customHeight="1" x14ac:dyDescent="0.2">
      <c r="A7" s="30">
        <v>7</v>
      </c>
      <c r="B7" s="33"/>
      <c r="C7" s="49"/>
      <c r="D7" s="49"/>
      <c r="E7" s="49"/>
      <c r="F7" s="49"/>
      <c r="G7" s="49"/>
      <c r="H7" s="21" t="s">
        <v>37</v>
      </c>
      <c r="I7" s="21" t="s">
        <v>38</v>
      </c>
      <c r="J7" s="21" t="s">
        <v>39</v>
      </c>
      <c r="K7" s="21" t="s">
        <v>40</v>
      </c>
      <c r="L7" s="21" t="s">
        <v>41</v>
      </c>
      <c r="M7" s="21" t="s">
        <v>42</v>
      </c>
      <c r="N7" s="21" t="s">
        <v>43</v>
      </c>
      <c r="O7" s="21" t="s">
        <v>44</v>
      </c>
      <c r="P7" s="21" t="s">
        <v>45</v>
      </c>
      <c r="Q7" s="21" t="s">
        <v>46</v>
      </c>
      <c r="R7" s="21" t="s">
        <v>47</v>
      </c>
      <c r="S7" s="7"/>
      <c r="T7" s="130"/>
    </row>
    <row r="8" spans="1:20" ht="18.75" customHeight="1" x14ac:dyDescent="0.2">
      <c r="A8" s="30">
        <v>8</v>
      </c>
      <c r="B8" s="33"/>
      <c r="C8" s="90"/>
      <c r="D8" s="49"/>
      <c r="E8" s="49"/>
      <c r="F8" s="49"/>
      <c r="G8" s="137" t="str">
        <f>IF(ISNUMBER(#REF!),"for year ended","")</f>
        <v/>
      </c>
      <c r="H8" s="91" t="str">
        <f>IF(ISNUMBER(#REF!),DATE(YEAR(#REF!),MONTH(#REF!),DAY(#REF!))-1,"")</f>
        <v/>
      </c>
      <c r="I8" s="91" t="str">
        <f>IF(ISNUMBER(#REF!),DATE(YEAR(#REF!)+1,MONTH(#REF!),DAY(#REF!))-1,"")</f>
        <v/>
      </c>
      <c r="J8" s="91" t="str">
        <f>IF(ISNUMBER(#REF!),DATE(YEAR(#REF!)+2,MONTH(#REF!),DAY(#REF!))-1,"")</f>
        <v/>
      </c>
      <c r="K8" s="91" t="str">
        <f>IF(ISNUMBER(#REF!),DATE(YEAR(#REF!)+3,MONTH(#REF!),DAY(#REF!))-1,"")</f>
        <v/>
      </c>
      <c r="L8" s="91" t="str">
        <f>IF(ISNUMBER(#REF!),DATE(YEAR(#REF!)+4,MONTH(#REF!),DAY(#REF!))-1,"")</f>
        <v/>
      </c>
      <c r="M8" s="91" t="str">
        <f>IF(ISNUMBER(#REF!),DATE(YEAR(#REF!)+5,MONTH(#REF!),DAY(#REF!))-1,"")</f>
        <v/>
      </c>
      <c r="N8" s="91" t="str">
        <f>IF(ISNUMBER(#REF!),DATE(YEAR(#REF!)+6,MONTH(#REF!),DAY(#REF!))-1,"")</f>
        <v/>
      </c>
      <c r="O8" s="91" t="str">
        <f>IF(ISNUMBER(#REF!),DATE(YEAR(#REF!)+7,MONTH(#REF!),DAY(#REF!))-1,"")</f>
        <v/>
      </c>
      <c r="P8" s="91" t="str">
        <f>IF(ISNUMBER(#REF!),DATE(YEAR(#REF!)+8,MONTH(#REF!),DAY(#REF!))-1,"")</f>
        <v/>
      </c>
      <c r="Q8" s="91" t="str">
        <f>IF(ISNUMBER(#REF!),DATE(YEAR(#REF!)+9,MONTH(#REF!),DAY(#REF!))-1,"")</f>
        <v/>
      </c>
      <c r="R8" s="91" t="str">
        <f>IF(ISNUMBER(#REF!),DATE(YEAR(#REF!)+10,MONTH(#REF!),DAY(#REF!))-1,"")</f>
        <v/>
      </c>
      <c r="S8" s="7"/>
      <c r="T8" s="130"/>
    </row>
    <row r="9" spans="1:20" ht="26.25" customHeight="1" x14ac:dyDescent="0.3">
      <c r="A9" s="30">
        <v>9</v>
      </c>
      <c r="B9" s="33"/>
      <c r="C9" s="71" t="s">
        <v>48</v>
      </c>
      <c r="D9" s="49"/>
      <c r="E9" s="49"/>
      <c r="F9" s="49"/>
      <c r="G9" s="137"/>
      <c r="H9" s="92" t="s">
        <v>49</v>
      </c>
      <c r="I9" s="91"/>
      <c r="J9" s="91"/>
      <c r="K9" s="91"/>
      <c r="L9" s="91"/>
      <c r="M9" s="91"/>
      <c r="N9" s="91"/>
      <c r="O9" s="91"/>
      <c r="P9" s="91"/>
      <c r="Q9" s="91"/>
      <c r="R9" s="93"/>
      <c r="S9" s="7"/>
      <c r="T9" s="130"/>
    </row>
    <row r="10" spans="1:20" ht="15" customHeight="1" x14ac:dyDescent="0.2">
      <c r="A10" s="30">
        <v>10</v>
      </c>
      <c r="B10" s="33"/>
      <c r="C10" s="52"/>
      <c r="D10" s="52"/>
      <c r="E10" s="50"/>
      <c r="F10" s="52" t="s">
        <v>50</v>
      </c>
      <c r="G10" s="50"/>
      <c r="H10" s="115">
        <v>20717.456999999991</v>
      </c>
      <c r="I10" s="115">
        <v>20758.517201391576</v>
      </c>
      <c r="J10" s="115">
        <v>21157.977110620013</v>
      </c>
      <c r="K10" s="115">
        <v>21638.339612861939</v>
      </c>
      <c r="L10" s="115">
        <v>22118.702115103872</v>
      </c>
      <c r="M10" s="115">
        <v>22599.064617345794</v>
      </c>
      <c r="N10" s="115">
        <v>23079.427119587719</v>
      </c>
      <c r="O10" s="115">
        <v>23559.789621829645</v>
      </c>
      <c r="P10" s="115">
        <v>24040.152124071574</v>
      </c>
      <c r="Q10" s="115">
        <v>24520.514626313496</v>
      </c>
      <c r="R10" s="115">
        <v>25000.877128555425</v>
      </c>
      <c r="S10" s="7"/>
      <c r="T10" s="130"/>
    </row>
    <row r="11" spans="1:20" s="4" customFormat="1" ht="15" customHeight="1" x14ac:dyDescent="0.2">
      <c r="A11" s="30">
        <v>11</v>
      </c>
      <c r="B11" s="33"/>
      <c r="C11" s="52"/>
      <c r="D11" s="52"/>
      <c r="E11" s="81"/>
      <c r="F11" s="52" t="s">
        <v>51</v>
      </c>
      <c r="G11" s="81"/>
      <c r="H11" s="115">
        <v>11903.329028842225</v>
      </c>
      <c r="I11" s="115">
        <v>11257.20432304458</v>
      </c>
      <c r="J11" s="115">
        <v>29388.785033140499</v>
      </c>
      <c r="K11" s="115">
        <v>39022.698884091573</v>
      </c>
      <c r="L11" s="115">
        <v>23766.506597985259</v>
      </c>
      <c r="M11" s="115">
        <v>37104.629926181449</v>
      </c>
      <c r="N11" s="115">
        <v>34928.079173874678</v>
      </c>
      <c r="O11" s="115">
        <v>29791.190715942626</v>
      </c>
      <c r="P11" s="115">
        <v>30356.545720857564</v>
      </c>
      <c r="Q11" s="115">
        <v>30756.085152247284</v>
      </c>
      <c r="R11" s="115">
        <v>23143.656907754154</v>
      </c>
      <c r="S11" s="7"/>
      <c r="T11" s="130"/>
    </row>
    <row r="12" spans="1:20" ht="15" customHeight="1" x14ac:dyDescent="0.2">
      <c r="A12" s="30">
        <v>12</v>
      </c>
      <c r="B12" s="33"/>
      <c r="C12" s="52"/>
      <c r="D12" s="52"/>
      <c r="E12" s="81"/>
      <c r="F12" s="52" t="s">
        <v>52</v>
      </c>
      <c r="G12" s="81"/>
      <c r="H12" s="115">
        <v>59697.576999999997</v>
      </c>
      <c r="I12" s="115">
        <v>54951.479690045853</v>
      </c>
      <c r="J12" s="115">
        <v>60359.187972690081</v>
      </c>
      <c r="K12" s="115">
        <v>65038.730674801525</v>
      </c>
      <c r="L12" s="115">
        <v>64240.280804704918</v>
      </c>
      <c r="M12" s="115">
        <v>60300.841036132631</v>
      </c>
      <c r="N12" s="115">
        <v>57544.583401598284</v>
      </c>
      <c r="O12" s="115">
        <v>73948.847769736676</v>
      </c>
      <c r="P12" s="115">
        <v>68407.477538859908</v>
      </c>
      <c r="Q12" s="115">
        <v>57602.529376987244</v>
      </c>
      <c r="R12" s="115">
        <v>53981.322079759339</v>
      </c>
      <c r="S12" s="7"/>
      <c r="T12" s="130"/>
    </row>
    <row r="13" spans="1:20" ht="15" customHeight="1" x14ac:dyDescent="0.2">
      <c r="A13" s="30">
        <v>13</v>
      </c>
      <c r="B13" s="33"/>
      <c r="C13" s="52"/>
      <c r="D13" s="52"/>
      <c r="E13" s="81"/>
      <c r="F13" s="52" t="s">
        <v>53</v>
      </c>
      <c r="G13" s="81"/>
      <c r="H13" s="115">
        <v>8000</v>
      </c>
      <c r="I13" s="115">
        <v>4713.617317356011</v>
      </c>
      <c r="J13" s="115">
        <v>4804.3223097917153</v>
      </c>
      <c r="K13" s="115">
        <v>4913.3977792584947</v>
      </c>
      <c r="L13" s="115">
        <v>5022.473248725275</v>
      </c>
      <c r="M13" s="115">
        <v>5131.5487181920544</v>
      </c>
      <c r="N13" s="115">
        <v>5240.6241876588338</v>
      </c>
      <c r="O13" s="115">
        <v>5349.6996571256132</v>
      </c>
      <c r="P13" s="115">
        <v>5458.7751265923935</v>
      </c>
      <c r="Q13" s="115">
        <v>5567.8505960591729</v>
      </c>
      <c r="R13" s="115">
        <v>5676.9260655259532</v>
      </c>
      <c r="S13" s="7"/>
      <c r="T13" s="130"/>
    </row>
    <row r="14" spans="1:20" s="3" customFormat="1" ht="15" customHeight="1" x14ac:dyDescent="0.2">
      <c r="A14" s="30">
        <v>14</v>
      </c>
      <c r="B14" s="33"/>
      <c r="C14" s="52"/>
      <c r="D14" s="52"/>
      <c r="E14" s="81"/>
      <c r="F14" s="52" t="s">
        <v>54</v>
      </c>
      <c r="G14" s="81"/>
      <c r="H14" s="50"/>
      <c r="I14" s="50"/>
      <c r="J14" s="49"/>
      <c r="K14" s="49"/>
      <c r="L14" s="49"/>
      <c r="M14" s="50"/>
      <c r="N14" s="49"/>
      <c r="O14" s="50"/>
      <c r="P14" s="50"/>
      <c r="Q14" s="49"/>
      <c r="R14" s="49"/>
      <c r="S14" s="7"/>
      <c r="T14" s="130"/>
    </row>
    <row r="15" spans="1:20" ht="15" customHeight="1" x14ac:dyDescent="0.2">
      <c r="A15" s="30">
        <v>15</v>
      </c>
      <c r="B15" s="33"/>
      <c r="C15" s="52"/>
      <c r="D15" s="52"/>
      <c r="E15" s="81"/>
      <c r="F15" s="113" t="s">
        <v>55</v>
      </c>
      <c r="G15" s="81"/>
      <c r="H15" s="115">
        <v>465.30599999999998</v>
      </c>
      <c r="I15" s="115">
        <v>1851.2721793583303</v>
      </c>
      <c r="J15" s="115">
        <v>3229.2712836848041</v>
      </c>
      <c r="K15" s="115">
        <v>4261.4031043005161</v>
      </c>
      <c r="L15" s="115">
        <v>3811.5039832043494</v>
      </c>
      <c r="M15" s="115">
        <v>3560.4848001332552</v>
      </c>
      <c r="N15" s="115">
        <v>4317.9470756946157</v>
      </c>
      <c r="O15" s="115">
        <v>3827.8423392269128</v>
      </c>
      <c r="P15" s="115">
        <v>3314.0872407759539</v>
      </c>
      <c r="Q15" s="115">
        <v>3380.3082543290725</v>
      </c>
      <c r="R15" s="115">
        <v>3446.5292678821916</v>
      </c>
      <c r="S15" s="7"/>
      <c r="T15" s="130"/>
    </row>
    <row r="16" spans="1:20" ht="15" customHeight="1" x14ac:dyDescent="0.2">
      <c r="A16" s="30">
        <v>16</v>
      </c>
      <c r="B16" s="33"/>
      <c r="C16" s="52"/>
      <c r="D16" s="52"/>
      <c r="E16" s="81"/>
      <c r="F16" s="113" t="s">
        <v>56</v>
      </c>
      <c r="G16" s="81"/>
      <c r="H16" s="115"/>
      <c r="I16" s="115"/>
      <c r="J16" s="115"/>
      <c r="K16" s="115"/>
      <c r="L16" s="115"/>
      <c r="M16" s="115"/>
      <c r="N16" s="115"/>
      <c r="O16" s="115"/>
      <c r="P16" s="115"/>
      <c r="Q16" s="115"/>
      <c r="R16" s="115"/>
      <c r="S16" s="7"/>
      <c r="T16" s="130"/>
    </row>
    <row r="17" spans="1:20" ht="15" customHeight="1" thickBot="1" x14ac:dyDescent="0.25">
      <c r="A17" s="30">
        <v>17</v>
      </c>
      <c r="B17" s="33"/>
      <c r="C17" s="52"/>
      <c r="D17" s="52"/>
      <c r="E17" s="81"/>
      <c r="F17" s="113" t="s">
        <v>57</v>
      </c>
      <c r="G17" s="81"/>
      <c r="H17" s="115"/>
      <c r="I17" s="115"/>
      <c r="J17" s="115"/>
      <c r="K17" s="115"/>
      <c r="L17" s="115"/>
      <c r="M17" s="115"/>
      <c r="N17" s="115"/>
      <c r="O17" s="115"/>
      <c r="P17" s="115"/>
      <c r="Q17" s="115"/>
      <c r="R17" s="115"/>
      <c r="S17" s="7"/>
      <c r="T17" s="130"/>
    </row>
    <row r="18" spans="1:20" ht="15" customHeight="1" thickBot="1" x14ac:dyDescent="0.25">
      <c r="A18" s="30">
        <v>18</v>
      </c>
      <c r="B18" s="33"/>
      <c r="C18" s="52"/>
      <c r="D18" s="52"/>
      <c r="E18" s="45"/>
      <c r="F18" s="45" t="s">
        <v>58</v>
      </c>
      <c r="G18" s="81"/>
      <c r="H18" s="116">
        <f t="shared" ref="H18:R18" si="0">SUM(H15:H17)</f>
        <v>465.30599999999998</v>
      </c>
      <c r="I18" s="116">
        <f t="shared" si="0"/>
        <v>1851.2721793583303</v>
      </c>
      <c r="J18" s="116">
        <f t="shared" si="0"/>
        <v>3229.2712836848041</v>
      </c>
      <c r="K18" s="116">
        <f t="shared" si="0"/>
        <v>4261.4031043005161</v>
      </c>
      <c r="L18" s="116">
        <f t="shared" si="0"/>
        <v>3811.5039832043494</v>
      </c>
      <c r="M18" s="116">
        <f t="shared" si="0"/>
        <v>3560.4848001332552</v>
      </c>
      <c r="N18" s="117">
        <f t="shared" si="0"/>
        <v>4317.9470756946157</v>
      </c>
      <c r="O18" s="116">
        <f t="shared" si="0"/>
        <v>3827.8423392269128</v>
      </c>
      <c r="P18" s="116">
        <f t="shared" si="0"/>
        <v>3314.0872407759539</v>
      </c>
      <c r="Q18" s="116">
        <f t="shared" si="0"/>
        <v>3380.3082543290725</v>
      </c>
      <c r="R18" s="116">
        <f t="shared" si="0"/>
        <v>3446.5292678821916</v>
      </c>
      <c r="S18" s="7"/>
      <c r="T18" s="130"/>
    </row>
    <row r="19" spans="1:20" ht="15" customHeight="1" thickBot="1" x14ac:dyDescent="0.25">
      <c r="A19" s="30">
        <v>19</v>
      </c>
      <c r="B19" s="33"/>
      <c r="C19" s="52"/>
      <c r="D19" s="52"/>
      <c r="E19" s="45" t="s">
        <v>59</v>
      </c>
      <c r="F19" s="45"/>
      <c r="G19" s="81"/>
      <c r="H19" s="116">
        <f t="shared" ref="H19:R19" si="1">H10+H11+H12+H13+H18</f>
        <v>100783.66902884221</v>
      </c>
      <c r="I19" s="116">
        <f t="shared" si="1"/>
        <v>93532.090711196361</v>
      </c>
      <c r="J19" s="116">
        <f t="shared" si="1"/>
        <v>118939.54370992712</v>
      </c>
      <c r="K19" s="116">
        <f t="shared" si="1"/>
        <v>134874.57005531405</v>
      </c>
      <c r="L19" s="116">
        <f t="shared" si="1"/>
        <v>118959.46674972368</v>
      </c>
      <c r="M19" s="116">
        <f t="shared" si="1"/>
        <v>128696.56909798518</v>
      </c>
      <c r="N19" s="117">
        <f t="shared" si="1"/>
        <v>125110.66095841413</v>
      </c>
      <c r="O19" s="116">
        <f t="shared" si="1"/>
        <v>136477.37010386147</v>
      </c>
      <c r="P19" s="116">
        <f t="shared" si="1"/>
        <v>131577.03775115739</v>
      </c>
      <c r="Q19" s="116">
        <f t="shared" si="1"/>
        <v>121827.28800593627</v>
      </c>
      <c r="R19" s="116">
        <f t="shared" si="1"/>
        <v>111249.31144947706</v>
      </c>
      <c r="S19" s="7"/>
      <c r="T19" s="130"/>
    </row>
    <row r="20" spans="1:20" ht="15" customHeight="1" thickBot="1" x14ac:dyDescent="0.25">
      <c r="A20" s="30">
        <v>20</v>
      </c>
      <c r="B20" s="33"/>
      <c r="C20" s="52"/>
      <c r="D20" s="52"/>
      <c r="E20" s="45" t="s">
        <v>60</v>
      </c>
      <c r="F20" s="196"/>
      <c r="G20" s="81"/>
      <c r="H20" s="115">
        <v>5320.4430000000002</v>
      </c>
      <c r="I20" s="115">
        <v>9102.483571704679</v>
      </c>
      <c r="J20" s="115">
        <v>3209.1893831019406</v>
      </c>
      <c r="K20" s="115">
        <v>4504.5161514008596</v>
      </c>
      <c r="L20" s="115">
        <v>5235.3326781735805</v>
      </c>
      <c r="M20" s="115">
        <v>5504.653033049517</v>
      </c>
      <c r="N20" s="115">
        <v>4811.874769079599</v>
      </c>
      <c r="O20" s="115">
        <v>2184.7920530116166</v>
      </c>
      <c r="P20" s="115">
        <v>3695.7174061797509</v>
      </c>
      <c r="Q20" s="115">
        <v>4217.6263032147071</v>
      </c>
      <c r="R20" s="115">
        <v>4258.4306293238196</v>
      </c>
      <c r="S20" s="7"/>
      <c r="T20" s="130"/>
    </row>
    <row r="21" spans="1:20" ht="15" customHeight="1" thickBot="1" x14ac:dyDescent="0.25">
      <c r="A21" s="30">
        <v>21</v>
      </c>
      <c r="B21" s="33"/>
      <c r="C21" s="52"/>
      <c r="D21" s="52"/>
      <c r="E21" s="77" t="s">
        <v>61</v>
      </c>
      <c r="F21" s="52"/>
      <c r="G21" s="49"/>
      <c r="H21" s="116">
        <f>H19+H20</f>
        <v>106104.11202884221</v>
      </c>
      <c r="I21" s="116">
        <f t="shared" ref="I21:R21" si="2">I19+I20</f>
        <v>102634.57428290104</v>
      </c>
      <c r="J21" s="116">
        <f t="shared" si="2"/>
        <v>122148.73309302906</v>
      </c>
      <c r="K21" s="116">
        <f t="shared" si="2"/>
        <v>139379.08620671491</v>
      </c>
      <c r="L21" s="116">
        <f t="shared" si="2"/>
        <v>124194.79942789726</v>
      </c>
      <c r="M21" s="116">
        <f t="shared" si="2"/>
        <v>134201.22213103471</v>
      </c>
      <c r="N21" s="117">
        <f>N19+N20</f>
        <v>129922.53572749373</v>
      </c>
      <c r="O21" s="116">
        <f>O19+O20</f>
        <v>138662.16215687309</v>
      </c>
      <c r="P21" s="116">
        <f t="shared" si="2"/>
        <v>135272.75515733715</v>
      </c>
      <c r="Q21" s="116">
        <f t="shared" si="2"/>
        <v>126044.91430915098</v>
      </c>
      <c r="R21" s="116">
        <f t="shared" si="2"/>
        <v>115507.74207880087</v>
      </c>
      <c r="S21" s="7"/>
      <c r="T21" s="130"/>
    </row>
    <row r="22" spans="1:20" ht="15" customHeight="1" x14ac:dyDescent="0.2">
      <c r="A22" s="30">
        <v>22</v>
      </c>
      <c r="B22" s="33"/>
      <c r="C22" s="52"/>
      <c r="D22" s="52"/>
      <c r="E22" s="77"/>
      <c r="F22" s="52"/>
      <c r="G22" s="49"/>
      <c r="H22" s="94"/>
      <c r="I22" s="94"/>
      <c r="J22" s="94"/>
      <c r="K22" s="94"/>
      <c r="L22" s="94"/>
      <c r="M22" s="94"/>
      <c r="N22" s="94"/>
      <c r="O22" s="94"/>
      <c r="P22" s="94"/>
      <c r="Q22" s="94"/>
      <c r="R22" s="94"/>
      <c r="S22" s="7"/>
      <c r="T22" s="130"/>
    </row>
    <row r="23" spans="1:20" ht="15" customHeight="1" x14ac:dyDescent="0.2">
      <c r="A23" s="30">
        <v>23</v>
      </c>
      <c r="B23" s="33"/>
      <c r="C23" s="52"/>
      <c r="D23" s="79" t="s">
        <v>62</v>
      </c>
      <c r="E23" s="77"/>
      <c r="F23" s="49" t="s">
        <v>63</v>
      </c>
      <c r="G23" s="49"/>
      <c r="H23" s="115">
        <v>970</v>
      </c>
      <c r="I23" s="115">
        <v>1011</v>
      </c>
      <c r="J23" s="115">
        <v>1230</v>
      </c>
      <c r="K23" s="115">
        <v>1423</v>
      </c>
      <c r="L23" s="115">
        <v>1246</v>
      </c>
      <c r="M23" s="115">
        <v>1357</v>
      </c>
      <c r="N23" s="115">
        <v>1304</v>
      </c>
      <c r="O23" s="115">
        <v>1400</v>
      </c>
      <c r="P23" s="115">
        <v>1358</v>
      </c>
      <c r="Q23" s="115">
        <v>1249</v>
      </c>
      <c r="R23" s="115">
        <v>1125</v>
      </c>
      <c r="S23" s="7"/>
      <c r="T23" s="130"/>
    </row>
    <row r="24" spans="1:20" s="3" customFormat="1" ht="15" customHeight="1" x14ac:dyDescent="0.2">
      <c r="A24" s="30">
        <v>24</v>
      </c>
      <c r="B24" s="33"/>
      <c r="C24" s="52"/>
      <c r="D24" s="79" t="s">
        <v>64</v>
      </c>
      <c r="E24" s="77"/>
      <c r="F24" s="52" t="s">
        <v>65</v>
      </c>
      <c r="G24" s="49"/>
      <c r="H24" s="115">
        <v>17755.025999999998</v>
      </c>
      <c r="I24" s="115">
        <v>14119.389253962119</v>
      </c>
      <c r="J24" s="115">
        <v>14390.049520265125</v>
      </c>
      <c r="K24" s="115">
        <v>14716.755620701832</v>
      </c>
      <c r="L24" s="115">
        <v>15043.461721138539</v>
      </c>
      <c r="M24" s="115">
        <v>15370.167821575245</v>
      </c>
      <c r="N24" s="115">
        <v>15696.873922011953</v>
      </c>
      <c r="O24" s="115">
        <v>16023.580022448659</v>
      </c>
      <c r="P24" s="115">
        <v>16350.286122885365</v>
      </c>
      <c r="Q24" s="115">
        <v>16676.992223322075</v>
      </c>
      <c r="R24" s="115">
        <v>17003.698323758781</v>
      </c>
      <c r="S24" s="7"/>
      <c r="T24" s="130"/>
    </row>
    <row r="25" spans="1:20" s="3" customFormat="1" ht="15" customHeight="1" x14ac:dyDescent="0.2">
      <c r="A25" s="30">
        <v>25</v>
      </c>
      <c r="B25" s="33"/>
      <c r="C25" s="52"/>
      <c r="D25" s="79" t="s">
        <v>62</v>
      </c>
      <c r="E25" s="77"/>
      <c r="F25" s="52" t="s">
        <v>66</v>
      </c>
      <c r="G25" s="49"/>
      <c r="H25" s="115"/>
      <c r="I25" s="115"/>
      <c r="J25" s="115"/>
      <c r="K25" s="115"/>
      <c r="L25" s="115"/>
      <c r="M25" s="115"/>
      <c r="N25" s="115"/>
      <c r="O25" s="115"/>
      <c r="P25" s="115"/>
      <c r="Q25" s="115"/>
      <c r="R25" s="115"/>
      <c r="S25" s="7"/>
      <c r="T25" s="130"/>
    </row>
    <row r="26" spans="1:20" s="3" customFormat="1" ht="15" customHeight="1" thickBot="1" x14ac:dyDescent="0.25">
      <c r="A26" s="30">
        <v>26</v>
      </c>
      <c r="B26" s="33"/>
      <c r="C26" s="52"/>
      <c r="D26" s="52"/>
      <c r="E26" s="77"/>
      <c r="F26" s="49"/>
      <c r="G26" s="49"/>
      <c r="H26" s="49"/>
      <c r="I26" s="49"/>
      <c r="J26" s="49"/>
      <c r="K26" s="49"/>
      <c r="L26" s="49"/>
      <c r="M26" s="49"/>
      <c r="N26" s="49"/>
      <c r="O26" s="49"/>
      <c r="P26" s="49"/>
      <c r="Q26" s="49"/>
      <c r="R26" s="49"/>
      <c r="S26" s="7"/>
      <c r="T26" s="130"/>
    </row>
    <row r="27" spans="1:20" s="3" customFormat="1" ht="15" customHeight="1" thickBot="1" x14ac:dyDescent="0.25">
      <c r="A27" s="30">
        <v>27</v>
      </c>
      <c r="B27" s="33"/>
      <c r="C27" s="52"/>
      <c r="D27" s="52"/>
      <c r="E27" s="77" t="s">
        <v>67</v>
      </c>
      <c r="F27" s="49"/>
      <c r="G27" s="49"/>
      <c r="H27" s="116">
        <f>H21+H23-H24+H25</f>
        <v>89319.086028842212</v>
      </c>
      <c r="I27" s="116">
        <f t="shared" ref="I27:R27" si="3">I21+I23-I24+I25</f>
        <v>89526.185028938926</v>
      </c>
      <c r="J27" s="116">
        <f t="shared" si="3"/>
        <v>108988.68357276394</v>
      </c>
      <c r="K27" s="116">
        <f t="shared" si="3"/>
        <v>126085.33058601308</v>
      </c>
      <c r="L27" s="116">
        <f t="shared" si="3"/>
        <v>110397.33770675873</v>
      </c>
      <c r="M27" s="116">
        <f t="shared" si="3"/>
        <v>120188.05430945946</v>
      </c>
      <c r="N27" s="117">
        <f t="shared" si="3"/>
        <v>115529.66180548177</v>
      </c>
      <c r="O27" s="116">
        <f t="shared" si="3"/>
        <v>124038.58213442443</v>
      </c>
      <c r="P27" s="116">
        <f t="shared" si="3"/>
        <v>120280.46903445179</v>
      </c>
      <c r="Q27" s="116">
        <f t="shared" si="3"/>
        <v>110616.9220858289</v>
      </c>
      <c r="R27" s="116">
        <f t="shared" si="3"/>
        <v>99629.04375504209</v>
      </c>
      <c r="S27" s="7"/>
      <c r="T27" s="130"/>
    </row>
    <row r="28" spans="1:20" ht="15" customHeight="1" x14ac:dyDescent="0.2">
      <c r="A28" s="30">
        <v>28</v>
      </c>
      <c r="B28" s="33"/>
      <c r="C28" s="52"/>
      <c r="D28" s="52"/>
      <c r="E28" s="77"/>
      <c r="F28" s="49"/>
      <c r="G28" s="49"/>
      <c r="H28" s="49"/>
      <c r="I28" s="49"/>
      <c r="J28" s="49"/>
      <c r="K28" s="49"/>
      <c r="L28" s="49"/>
      <c r="M28" s="49"/>
      <c r="N28" s="49"/>
      <c r="O28" s="49"/>
      <c r="P28" s="49"/>
      <c r="Q28" s="49"/>
      <c r="R28" s="49"/>
      <c r="S28" s="7"/>
      <c r="T28" s="130"/>
    </row>
    <row r="29" spans="1:20" ht="15" customHeight="1" x14ac:dyDescent="0.2">
      <c r="A29" s="30">
        <v>29</v>
      </c>
      <c r="B29" s="33"/>
      <c r="C29" s="52"/>
      <c r="D29" s="52"/>
      <c r="E29" s="77"/>
      <c r="F29" s="52" t="s">
        <v>68</v>
      </c>
      <c r="G29" s="49"/>
      <c r="H29" s="115">
        <v>72830</v>
      </c>
      <c r="I29" s="115">
        <v>110974</v>
      </c>
      <c r="J29" s="115">
        <v>101100</v>
      </c>
      <c r="K29" s="115">
        <v>141215</v>
      </c>
      <c r="L29" s="115">
        <v>99833</v>
      </c>
      <c r="M29" s="115">
        <v>129828</v>
      </c>
      <c r="N29" s="115">
        <v>113228</v>
      </c>
      <c r="O29" s="115">
        <v>103729</v>
      </c>
      <c r="P29" s="115">
        <v>133089</v>
      </c>
      <c r="Q29" s="115">
        <v>95042</v>
      </c>
      <c r="R29" s="115">
        <v>109839</v>
      </c>
      <c r="S29" s="7"/>
      <c r="T29" s="130"/>
    </row>
    <row r="30" spans="1:20" s="3" customFormat="1" ht="32.25" customHeight="1" x14ac:dyDescent="0.2">
      <c r="A30" s="30">
        <v>30</v>
      </c>
      <c r="B30" s="33"/>
      <c r="C30" s="52"/>
      <c r="D30" s="52"/>
      <c r="E30" s="81"/>
      <c r="F30" s="81"/>
      <c r="G30" s="81"/>
      <c r="H30" s="21" t="s">
        <v>37</v>
      </c>
      <c r="I30" s="21" t="s">
        <v>38</v>
      </c>
      <c r="J30" s="21" t="s">
        <v>39</v>
      </c>
      <c r="K30" s="21" t="s">
        <v>40</v>
      </c>
      <c r="L30" s="21" t="s">
        <v>41</v>
      </c>
      <c r="M30" s="21" t="s">
        <v>42</v>
      </c>
      <c r="N30" s="103" t="s">
        <v>43</v>
      </c>
      <c r="O30" s="21" t="s">
        <v>44</v>
      </c>
      <c r="P30" s="21" t="s">
        <v>45</v>
      </c>
      <c r="Q30" s="21" t="s">
        <v>46</v>
      </c>
      <c r="R30" s="21" t="s">
        <v>47</v>
      </c>
      <c r="S30" s="7"/>
      <c r="T30" s="130"/>
    </row>
    <row r="31" spans="1:20" s="3" customFormat="1" ht="15.75" customHeight="1" x14ac:dyDescent="0.2">
      <c r="A31" s="30">
        <v>31</v>
      </c>
      <c r="B31" s="33"/>
      <c r="C31" s="52"/>
      <c r="D31" s="52"/>
      <c r="E31" s="81"/>
      <c r="F31" s="81"/>
      <c r="G31" s="137" t="str">
        <f>IF(ISNUMBER(#REF!),"for year ended","")</f>
        <v/>
      </c>
      <c r="H31" s="91" t="str">
        <f>IF(ISNUMBER(#REF!),DATE(YEAR(#REF!),MONTH(#REF!),DAY(#REF!))-1,"")</f>
        <v/>
      </c>
      <c r="I31" s="91" t="str">
        <f>IF(ISNUMBER(#REF!),DATE(YEAR(#REF!)+1,MONTH(#REF!),DAY(#REF!))-1,"")</f>
        <v/>
      </c>
      <c r="J31" s="91" t="str">
        <f>IF(ISNUMBER(#REF!),DATE(YEAR(#REF!)+2,MONTH(#REF!),DAY(#REF!))-1,"")</f>
        <v/>
      </c>
      <c r="K31" s="91" t="str">
        <f>IF(ISNUMBER(#REF!),DATE(YEAR(#REF!)+3,MONTH(#REF!),DAY(#REF!))-1,"")</f>
        <v/>
      </c>
      <c r="L31" s="91" t="str">
        <f>IF(ISNUMBER(#REF!),DATE(YEAR(#REF!)+4,MONTH(#REF!),DAY(#REF!))-1,"")</f>
        <v/>
      </c>
      <c r="M31" s="91" t="str">
        <f>IF(ISNUMBER(#REF!),DATE(YEAR(#REF!)+5,MONTH(#REF!),DAY(#REF!))-1,"")</f>
        <v/>
      </c>
      <c r="N31" s="91" t="str">
        <f>IF(ISNUMBER(#REF!),DATE(YEAR(#REF!)+6,MONTH(#REF!),DAY(#REF!))-1,"")</f>
        <v/>
      </c>
      <c r="O31" s="91" t="str">
        <f>IF(ISNUMBER(#REF!),DATE(YEAR(#REF!)+7,MONTH(#REF!),DAY(#REF!))-1,"")</f>
        <v/>
      </c>
      <c r="P31" s="91" t="str">
        <f>IF(ISNUMBER(#REF!),DATE(YEAR(#REF!)+8,MONTH(#REF!),DAY(#REF!))-1,"")</f>
        <v/>
      </c>
      <c r="Q31" s="91" t="str">
        <f>IF(ISNUMBER(#REF!),DATE(YEAR(#REF!)+9,MONTH(#REF!),DAY(#REF!))-1,"")</f>
        <v/>
      </c>
      <c r="R31" s="91" t="str">
        <f>IF(ISNUMBER(#REF!),DATE(YEAR(#REF!)+10,MONTH(#REF!),DAY(#REF!))-1,"")</f>
        <v/>
      </c>
      <c r="S31" s="7"/>
      <c r="T31" s="130"/>
    </row>
    <row r="32" spans="1:20" ht="25.5" customHeight="1" x14ac:dyDescent="0.2">
      <c r="A32" s="30">
        <v>32</v>
      </c>
      <c r="B32" s="33"/>
      <c r="C32" s="52"/>
      <c r="D32" s="76"/>
      <c r="E32" s="49"/>
      <c r="F32" s="49"/>
      <c r="G32" s="137"/>
      <c r="H32" s="92" t="s">
        <v>69</v>
      </c>
      <c r="I32" s="49"/>
      <c r="J32" s="49"/>
      <c r="K32" s="49"/>
      <c r="L32" s="49"/>
      <c r="M32" s="49"/>
      <c r="N32" s="49"/>
      <c r="O32" s="49"/>
      <c r="P32" s="49"/>
      <c r="Q32" s="49"/>
      <c r="R32" s="95"/>
      <c r="S32" s="7"/>
      <c r="T32" s="130"/>
    </row>
    <row r="33" spans="1:20" ht="15" customHeight="1" x14ac:dyDescent="0.2">
      <c r="A33" s="30">
        <v>33</v>
      </c>
      <c r="B33" s="33"/>
      <c r="C33" s="52"/>
      <c r="D33" s="52"/>
      <c r="E33" s="50"/>
      <c r="F33" s="52" t="s">
        <v>70</v>
      </c>
      <c r="G33" s="50"/>
      <c r="H33" s="118">
        <f t="shared" ref="H33:M33" si="4">H80</f>
        <v>20717.456999999991</v>
      </c>
      <c r="I33" s="118">
        <f t="shared" si="4"/>
        <v>20311</v>
      </c>
      <c r="J33" s="118">
        <f t="shared" si="4"/>
        <v>20311</v>
      </c>
      <c r="K33" s="118">
        <f t="shared" si="4"/>
        <v>20311</v>
      </c>
      <c r="L33" s="118">
        <f t="shared" si="4"/>
        <v>20311</v>
      </c>
      <c r="M33" s="118">
        <f t="shared" si="4"/>
        <v>20311</v>
      </c>
      <c r="N33" s="115">
        <v>20311</v>
      </c>
      <c r="O33" s="115">
        <v>20311</v>
      </c>
      <c r="P33" s="115">
        <v>20311</v>
      </c>
      <c r="Q33" s="115">
        <v>20311</v>
      </c>
      <c r="R33" s="115">
        <v>20311</v>
      </c>
      <c r="S33" s="7"/>
      <c r="T33" s="130" t="s">
        <v>71</v>
      </c>
    </row>
    <row r="34" spans="1:20" s="4" customFormat="1" ht="15" customHeight="1" x14ac:dyDescent="0.2">
      <c r="A34" s="30">
        <v>34</v>
      </c>
      <c r="B34" s="33"/>
      <c r="C34" s="52"/>
      <c r="D34" s="52"/>
      <c r="E34" s="81"/>
      <c r="F34" s="52" t="s">
        <v>72</v>
      </c>
      <c r="G34" s="81"/>
      <c r="H34" s="118">
        <f t="shared" ref="H34:M34" si="5">H91</f>
        <v>11903.329028842229</v>
      </c>
      <c r="I34" s="118">
        <f t="shared" si="5"/>
        <v>11029.711696121898</v>
      </c>
      <c r="J34" s="118">
        <f t="shared" si="5"/>
        <v>28135.373734989542</v>
      </c>
      <c r="K34" s="118">
        <f t="shared" si="5"/>
        <v>36626.986432523605</v>
      </c>
      <c r="L34" s="118">
        <f t="shared" si="5"/>
        <v>21898.221653767581</v>
      </c>
      <c r="M34" s="118">
        <f t="shared" si="5"/>
        <v>33476.12539804</v>
      </c>
      <c r="N34" s="115">
        <v>30867.844536579996</v>
      </c>
      <c r="O34" s="115">
        <v>25799.888492399998</v>
      </c>
      <c r="P34" s="115">
        <v>25764.130333999998</v>
      </c>
      <c r="Q34" s="115">
        <v>25592.553322</v>
      </c>
      <c r="R34" s="115">
        <v>18896.7873</v>
      </c>
      <c r="S34" s="7"/>
      <c r="T34" s="130" t="s">
        <v>73</v>
      </c>
    </row>
    <row r="35" spans="1:20" ht="15" customHeight="1" x14ac:dyDescent="0.2">
      <c r="A35" s="30">
        <v>35</v>
      </c>
      <c r="B35" s="33"/>
      <c r="C35" s="52"/>
      <c r="D35" s="52"/>
      <c r="E35" s="81"/>
      <c r="F35" s="52" t="s">
        <v>74</v>
      </c>
      <c r="G35" s="81"/>
      <c r="H35" s="118">
        <f t="shared" ref="H35:M35" si="6">H105</f>
        <v>59697.576999999997</v>
      </c>
      <c r="I35" s="118">
        <f t="shared" si="6"/>
        <v>53795.6243264</v>
      </c>
      <c r="J35" s="118">
        <f t="shared" si="6"/>
        <v>57751.492390399995</v>
      </c>
      <c r="K35" s="118">
        <f t="shared" si="6"/>
        <v>61056.319503199993</v>
      </c>
      <c r="L35" s="118">
        <f t="shared" si="6"/>
        <v>59129.821495599994</v>
      </c>
      <c r="M35" s="118">
        <f t="shared" si="6"/>
        <v>54337.371753599997</v>
      </c>
      <c r="N35" s="115">
        <v>50790.002155199989</v>
      </c>
      <c r="O35" s="115">
        <v>63932.823774800003</v>
      </c>
      <c r="P35" s="115">
        <v>57969.317321600007</v>
      </c>
      <c r="Q35" s="115">
        <v>47900.971683200012</v>
      </c>
      <c r="R35" s="115">
        <v>44004.500868800009</v>
      </c>
      <c r="S35" s="7"/>
      <c r="T35" s="130" t="s">
        <v>75</v>
      </c>
    </row>
    <row r="36" spans="1:20" ht="15" customHeight="1" x14ac:dyDescent="0.2">
      <c r="A36" s="30">
        <v>36</v>
      </c>
      <c r="B36" s="33"/>
      <c r="C36" s="52"/>
      <c r="D36" s="52"/>
      <c r="E36" s="81"/>
      <c r="F36" s="52" t="s">
        <v>76</v>
      </c>
      <c r="G36" s="81"/>
      <c r="H36" s="118">
        <f t="shared" ref="H36:M36" si="7">H120</f>
        <v>8000</v>
      </c>
      <c r="I36" s="118">
        <f t="shared" si="7"/>
        <v>4612</v>
      </c>
      <c r="J36" s="118">
        <f t="shared" si="7"/>
        <v>4612</v>
      </c>
      <c r="K36" s="118">
        <f t="shared" si="7"/>
        <v>4612</v>
      </c>
      <c r="L36" s="118">
        <f t="shared" si="7"/>
        <v>4612</v>
      </c>
      <c r="M36" s="118">
        <f t="shared" si="7"/>
        <v>4612</v>
      </c>
      <c r="N36" s="115">
        <v>4612</v>
      </c>
      <c r="O36" s="115">
        <v>4612</v>
      </c>
      <c r="P36" s="115">
        <v>4612</v>
      </c>
      <c r="Q36" s="115">
        <v>4612</v>
      </c>
      <c r="R36" s="115">
        <v>4612</v>
      </c>
      <c r="S36" s="7"/>
      <c r="T36" s="130" t="s">
        <v>77</v>
      </c>
    </row>
    <row r="37" spans="1:20" s="3" customFormat="1" ht="15" customHeight="1" x14ac:dyDescent="0.2">
      <c r="A37" s="30">
        <v>37</v>
      </c>
      <c r="B37" s="33"/>
      <c r="C37" s="52"/>
      <c r="D37" s="52"/>
      <c r="E37" s="81"/>
      <c r="F37" s="52" t="s">
        <v>54</v>
      </c>
      <c r="G37" s="81"/>
      <c r="H37" s="50"/>
      <c r="I37" s="50"/>
      <c r="J37" s="49"/>
      <c r="K37" s="49"/>
      <c r="L37" s="49"/>
      <c r="M37" s="50"/>
      <c r="N37" s="49"/>
      <c r="O37" s="50"/>
      <c r="P37" s="50"/>
      <c r="Q37" s="49"/>
      <c r="R37" s="49"/>
      <c r="S37" s="7"/>
      <c r="T37" s="130"/>
    </row>
    <row r="38" spans="1:20" ht="15" customHeight="1" x14ac:dyDescent="0.2">
      <c r="A38" s="30">
        <v>38</v>
      </c>
      <c r="B38" s="33"/>
      <c r="C38" s="52"/>
      <c r="D38" s="52"/>
      <c r="E38" s="81"/>
      <c r="F38" s="113" t="s">
        <v>55</v>
      </c>
      <c r="G38" s="81"/>
      <c r="H38" s="118">
        <f t="shared" ref="H38:M38" si="8">H135</f>
        <v>465.30599999999998</v>
      </c>
      <c r="I38" s="118">
        <f t="shared" si="8"/>
        <v>1811.3620000000001</v>
      </c>
      <c r="J38" s="118">
        <f t="shared" si="8"/>
        <v>3100</v>
      </c>
      <c r="K38" s="118">
        <f t="shared" si="8"/>
        <v>4000</v>
      </c>
      <c r="L38" s="118">
        <f t="shared" si="8"/>
        <v>3500</v>
      </c>
      <c r="M38" s="118">
        <f t="shared" si="8"/>
        <v>3200</v>
      </c>
      <c r="N38" s="115">
        <v>3800</v>
      </c>
      <c r="O38" s="115">
        <v>3300</v>
      </c>
      <c r="P38" s="115">
        <v>2800</v>
      </c>
      <c r="Q38" s="115">
        <v>2800</v>
      </c>
      <c r="R38" s="115">
        <v>2800</v>
      </c>
      <c r="S38" s="7"/>
      <c r="T38" s="130" t="s">
        <v>78</v>
      </c>
    </row>
    <row r="39" spans="1:20" ht="15" customHeight="1" x14ac:dyDescent="0.2">
      <c r="A39" s="30">
        <v>39</v>
      </c>
      <c r="B39" s="33"/>
      <c r="C39" s="52"/>
      <c r="D39" s="52"/>
      <c r="E39" s="81"/>
      <c r="F39" s="113" t="s">
        <v>56</v>
      </c>
      <c r="G39" s="81"/>
      <c r="H39" s="118">
        <f t="shared" ref="H39:M39" si="9">H150</f>
        <v>0</v>
      </c>
      <c r="I39" s="118">
        <f t="shared" si="9"/>
        <v>0</v>
      </c>
      <c r="J39" s="118">
        <f t="shared" si="9"/>
        <v>0</v>
      </c>
      <c r="K39" s="118">
        <f t="shared" si="9"/>
        <v>0</v>
      </c>
      <c r="L39" s="118">
        <f t="shared" si="9"/>
        <v>0</v>
      </c>
      <c r="M39" s="118">
        <f t="shared" si="9"/>
        <v>0</v>
      </c>
      <c r="N39" s="115"/>
      <c r="O39" s="115"/>
      <c r="P39" s="115"/>
      <c r="Q39" s="115"/>
      <c r="R39" s="115"/>
      <c r="S39" s="7"/>
      <c r="T39" s="130" t="s">
        <v>79</v>
      </c>
    </row>
    <row r="40" spans="1:20" ht="15" customHeight="1" thickBot="1" x14ac:dyDescent="0.25">
      <c r="A40" s="30">
        <v>40</v>
      </c>
      <c r="B40" s="33"/>
      <c r="C40" s="52"/>
      <c r="D40" s="52"/>
      <c r="E40" s="81"/>
      <c r="F40" s="113" t="s">
        <v>57</v>
      </c>
      <c r="G40" s="81"/>
      <c r="H40" s="118">
        <f t="shared" ref="H40:M40" si="10">H164</f>
        <v>0</v>
      </c>
      <c r="I40" s="118">
        <f t="shared" si="10"/>
        <v>0</v>
      </c>
      <c r="J40" s="118">
        <f t="shared" si="10"/>
        <v>0</v>
      </c>
      <c r="K40" s="118">
        <f t="shared" si="10"/>
        <v>0</v>
      </c>
      <c r="L40" s="118">
        <f t="shared" si="10"/>
        <v>0</v>
      </c>
      <c r="M40" s="118">
        <f t="shared" si="10"/>
        <v>0</v>
      </c>
      <c r="N40" s="115"/>
      <c r="O40" s="115"/>
      <c r="P40" s="115"/>
      <c r="Q40" s="115"/>
      <c r="R40" s="115"/>
      <c r="S40" s="7"/>
      <c r="T40" s="130" t="s">
        <v>80</v>
      </c>
    </row>
    <row r="41" spans="1:20" ht="15" customHeight="1" thickBot="1" x14ac:dyDescent="0.25">
      <c r="A41" s="30">
        <v>41</v>
      </c>
      <c r="B41" s="33"/>
      <c r="C41" s="52"/>
      <c r="D41" s="52"/>
      <c r="E41" s="45"/>
      <c r="F41" s="45" t="s">
        <v>58</v>
      </c>
      <c r="G41" s="81"/>
      <c r="H41" s="116">
        <f>SUM(H38:H40)</f>
        <v>465.30599999999998</v>
      </c>
      <c r="I41" s="116">
        <f t="shared" ref="I41:R41" si="11">SUM(I38:I40)</f>
        <v>1811.3620000000001</v>
      </c>
      <c r="J41" s="116">
        <f t="shared" si="11"/>
        <v>3100</v>
      </c>
      <c r="K41" s="116">
        <f t="shared" si="11"/>
        <v>4000</v>
      </c>
      <c r="L41" s="116">
        <f t="shared" si="11"/>
        <v>3500</v>
      </c>
      <c r="M41" s="116">
        <f t="shared" si="11"/>
        <v>3200</v>
      </c>
      <c r="N41" s="117">
        <f t="shared" si="11"/>
        <v>3800</v>
      </c>
      <c r="O41" s="116">
        <f t="shared" si="11"/>
        <v>3300</v>
      </c>
      <c r="P41" s="116">
        <f t="shared" si="11"/>
        <v>2800</v>
      </c>
      <c r="Q41" s="116">
        <f t="shared" si="11"/>
        <v>2800</v>
      </c>
      <c r="R41" s="116">
        <f t="shared" si="11"/>
        <v>2800</v>
      </c>
      <c r="S41" s="7"/>
      <c r="T41" s="130"/>
    </row>
    <row r="42" spans="1:20" ht="15" customHeight="1" thickBot="1" x14ac:dyDescent="0.25">
      <c r="A42" s="30">
        <v>42</v>
      </c>
      <c r="B42" s="33"/>
      <c r="C42" s="52"/>
      <c r="D42" s="52"/>
      <c r="E42" s="45" t="s">
        <v>59</v>
      </c>
      <c r="F42" s="45"/>
      <c r="G42" s="81"/>
      <c r="H42" s="116">
        <f>H33+H34+H35+H36+H41</f>
        <v>100783.66902884221</v>
      </c>
      <c r="I42" s="116">
        <f t="shared" ref="I42:R42" si="12">I33+I34+I35+I36+I41</f>
        <v>91559.698022521887</v>
      </c>
      <c r="J42" s="116">
        <f t="shared" si="12"/>
        <v>113909.86612538953</v>
      </c>
      <c r="K42" s="116">
        <f t="shared" si="12"/>
        <v>126606.30593572359</v>
      </c>
      <c r="L42" s="116">
        <f t="shared" si="12"/>
        <v>109451.04314936759</v>
      </c>
      <c r="M42" s="116">
        <f t="shared" si="12"/>
        <v>115936.49715164</v>
      </c>
      <c r="N42" s="117">
        <f t="shared" si="12"/>
        <v>110380.84669178</v>
      </c>
      <c r="O42" s="116">
        <f t="shared" si="12"/>
        <v>117955.7122672</v>
      </c>
      <c r="P42" s="116">
        <f t="shared" si="12"/>
        <v>111456.4476556</v>
      </c>
      <c r="Q42" s="116">
        <f t="shared" si="12"/>
        <v>101216.5250052</v>
      </c>
      <c r="R42" s="116">
        <f t="shared" si="12"/>
        <v>90624.288168800005</v>
      </c>
      <c r="S42" s="7"/>
      <c r="T42" s="130"/>
    </row>
    <row r="43" spans="1:20" ht="15" customHeight="1" thickBot="1" x14ac:dyDescent="0.25">
      <c r="A43" s="30">
        <v>43</v>
      </c>
      <c r="B43" s="33"/>
      <c r="C43" s="52"/>
      <c r="D43" s="52"/>
      <c r="E43" s="77"/>
      <c r="F43" s="52" t="s">
        <v>60</v>
      </c>
      <c r="G43" s="81"/>
      <c r="H43" s="118">
        <f t="shared" ref="H43:M43" si="13">H192</f>
        <v>5320.4430000000002</v>
      </c>
      <c r="I43" s="118">
        <f t="shared" si="13"/>
        <v>8906.25</v>
      </c>
      <c r="J43" s="118">
        <f t="shared" si="13"/>
        <v>3080.7220000000002</v>
      </c>
      <c r="K43" s="118">
        <f t="shared" si="13"/>
        <v>4228.2</v>
      </c>
      <c r="L43" s="118">
        <f t="shared" si="13"/>
        <v>4807.4629999999997</v>
      </c>
      <c r="M43" s="118">
        <f t="shared" si="13"/>
        <v>4947.3289999999997</v>
      </c>
      <c r="N43" s="115">
        <v>4234.68</v>
      </c>
      <c r="O43" s="115">
        <v>1883.5189999999998</v>
      </c>
      <c r="P43" s="115">
        <v>3122.431</v>
      </c>
      <c r="Q43" s="115">
        <v>3493.5729999999999</v>
      </c>
      <c r="R43" s="115">
        <v>3459.598</v>
      </c>
      <c r="S43" s="7"/>
      <c r="T43" s="130" t="s">
        <v>81</v>
      </c>
    </row>
    <row r="44" spans="1:20" ht="15" customHeight="1" thickBot="1" x14ac:dyDescent="0.25">
      <c r="A44" s="30">
        <v>44</v>
      </c>
      <c r="B44" s="33"/>
      <c r="C44" s="52"/>
      <c r="D44" s="52"/>
      <c r="E44" s="77" t="s">
        <v>61</v>
      </c>
      <c r="F44" s="52"/>
      <c r="G44" s="49"/>
      <c r="H44" s="116">
        <f>H42+H43</f>
        <v>106104.11202884221</v>
      </c>
      <c r="I44" s="116">
        <f t="shared" ref="I44:R44" si="14">I42+I43</f>
        <v>100465.94802252189</v>
      </c>
      <c r="J44" s="116">
        <f t="shared" si="14"/>
        <v>116990.58812538952</v>
      </c>
      <c r="K44" s="116">
        <f t="shared" si="14"/>
        <v>130834.50593572359</v>
      </c>
      <c r="L44" s="116">
        <f t="shared" si="14"/>
        <v>114258.50614936759</v>
      </c>
      <c r="M44" s="116">
        <f t="shared" si="14"/>
        <v>120883.82615163999</v>
      </c>
      <c r="N44" s="117">
        <f t="shared" si="14"/>
        <v>114615.52669177999</v>
      </c>
      <c r="O44" s="116">
        <f t="shared" si="14"/>
        <v>119839.2312672</v>
      </c>
      <c r="P44" s="116">
        <f t="shared" si="14"/>
        <v>114578.8786556</v>
      </c>
      <c r="Q44" s="116">
        <f t="shared" si="14"/>
        <v>104710.09800520001</v>
      </c>
      <c r="R44" s="116">
        <f t="shared" si="14"/>
        <v>94083.886168800003</v>
      </c>
      <c r="S44" s="7"/>
      <c r="T44" s="130"/>
    </row>
    <row r="45" spans="1:20" s="3" customFormat="1" ht="15" customHeight="1" x14ac:dyDescent="0.2">
      <c r="A45" s="30">
        <v>45</v>
      </c>
      <c r="B45" s="33"/>
      <c r="C45" s="52"/>
      <c r="D45" s="76"/>
      <c r="E45" s="76"/>
      <c r="F45" s="52"/>
      <c r="G45" s="81"/>
      <c r="H45" s="50"/>
      <c r="I45" s="50"/>
      <c r="J45" s="49"/>
      <c r="K45" s="49"/>
      <c r="L45" s="49"/>
      <c r="M45" s="50"/>
      <c r="N45" s="49"/>
      <c r="O45" s="50"/>
      <c r="P45" s="50"/>
      <c r="Q45" s="49"/>
      <c r="R45" s="49"/>
      <c r="S45" s="7"/>
      <c r="T45" s="130"/>
    </row>
    <row r="46" spans="1:20" ht="15" customHeight="1" x14ac:dyDescent="0.25">
      <c r="A46" s="30">
        <v>46</v>
      </c>
      <c r="B46" s="33"/>
      <c r="C46" s="195"/>
      <c r="D46" s="195"/>
      <c r="E46" s="250" t="s">
        <v>82</v>
      </c>
      <c r="F46" s="86"/>
      <c r="G46" s="49"/>
      <c r="H46" s="49"/>
      <c r="I46" s="49"/>
      <c r="J46" s="49"/>
      <c r="K46" s="49"/>
      <c r="L46" s="49"/>
      <c r="M46" s="49"/>
      <c r="N46" s="49"/>
      <c r="O46" s="49"/>
      <c r="P46" s="49"/>
      <c r="Q46" s="49"/>
      <c r="R46" s="49"/>
      <c r="S46" s="7"/>
      <c r="T46" s="130"/>
    </row>
    <row r="47" spans="1:20" ht="15" customHeight="1" x14ac:dyDescent="0.2">
      <c r="A47" s="30">
        <v>48</v>
      </c>
      <c r="B47" s="33"/>
      <c r="C47" s="86"/>
      <c r="D47" s="86"/>
      <c r="E47" s="77"/>
      <c r="F47" s="86" t="s">
        <v>83</v>
      </c>
      <c r="G47" s="49"/>
      <c r="H47" s="115"/>
      <c r="I47" s="115"/>
      <c r="J47" s="115"/>
      <c r="K47" s="115"/>
      <c r="L47" s="115"/>
      <c r="M47" s="115"/>
      <c r="N47" s="115"/>
      <c r="O47" s="115"/>
      <c r="P47" s="115"/>
      <c r="Q47" s="115"/>
      <c r="R47" s="115"/>
      <c r="S47" s="7"/>
      <c r="T47" s="130"/>
    </row>
    <row r="48" spans="1:20" ht="15" customHeight="1" x14ac:dyDescent="0.2">
      <c r="A48" s="30">
        <v>49</v>
      </c>
      <c r="B48" s="33"/>
      <c r="C48" s="52"/>
      <c r="D48" s="52"/>
      <c r="E48" s="77"/>
      <c r="F48" s="52" t="s">
        <v>84</v>
      </c>
      <c r="G48" s="49"/>
      <c r="H48" s="115"/>
      <c r="I48" s="115"/>
      <c r="J48" s="115"/>
      <c r="K48" s="115"/>
      <c r="L48" s="115"/>
      <c r="M48" s="115"/>
      <c r="N48" s="115"/>
      <c r="O48" s="115"/>
      <c r="P48" s="115"/>
      <c r="Q48" s="115"/>
      <c r="R48" s="115"/>
      <c r="S48" s="7"/>
      <c r="T48" s="130"/>
    </row>
    <row r="49" spans="1:20" ht="15" customHeight="1" x14ac:dyDescent="0.2">
      <c r="A49" s="30">
        <v>50</v>
      </c>
      <c r="B49" s="33"/>
      <c r="C49" s="52"/>
      <c r="D49" s="52"/>
      <c r="E49" s="77"/>
      <c r="F49" s="52" t="s">
        <v>85</v>
      </c>
      <c r="G49" s="49"/>
      <c r="H49" s="115"/>
      <c r="I49" s="115"/>
      <c r="J49" s="115"/>
      <c r="K49" s="115"/>
      <c r="L49" s="115"/>
      <c r="M49" s="115"/>
      <c r="N49" s="115"/>
      <c r="O49" s="115"/>
      <c r="P49" s="115"/>
      <c r="Q49" s="115"/>
      <c r="R49" s="115"/>
      <c r="S49" s="7"/>
      <c r="T49" s="130"/>
    </row>
    <row r="50" spans="1:20" ht="14.25" customHeight="1" x14ac:dyDescent="0.2">
      <c r="A50" s="30">
        <v>52</v>
      </c>
      <c r="B50" s="33"/>
      <c r="C50" s="52"/>
      <c r="D50" s="52"/>
      <c r="E50" s="251"/>
      <c r="F50" s="175"/>
      <c r="G50" s="81"/>
      <c r="H50" s="81"/>
      <c r="I50" s="81"/>
      <c r="J50" s="81"/>
      <c r="K50" s="81"/>
      <c r="L50" s="81"/>
      <c r="M50" s="81"/>
      <c r="N50" s="81"/>
      <c r="O50" s="81"/>
      <c r="P50" s="81"/>
      <c r="Q50" s="81"/>
      <c r="R50" s="81"/>
      <c r="S50" s="81"/>
      <c r="T50" s="130"/>
    </row>
    <row r="51" spans="1:20" ht="34.5" customHeight="1" x14ac:dyDescent="0.2">
      <c r="A51" s="30">
        <v>53</v>
      </c>
      <c r="B51" s="33"/>
      <c r="C51" s="52"/>
      <c r="D51" s="52"/>
      <c r="E51" s="77"/>
      <c r="F51" s="52"/>
      <c r="G51" s="81"/>
      <c r="H51" s="21" t="s">
        <v>37</v>
      </c>
      <c r="I51" s="21" t="s">
        <v>38</v>
      </c>
      <c r="J51" s="21" t="s">
        <v>39</v>
      </c>
      <c r="K51" s="21" t="s">
        <v>40</v>
      </c>
      <c r="L51" s="21" t="s">
        <v>41</v>
      </c>
      <c r="M51" s="21" t="s">
        <v>42</v>
      </c>
      <c r="N51" s="21" t="s">
        <v>43</v>
      </c>
      <c r="O51" s="21" t="s">
        <v>44</v>
      </c>
      <c r="P51" s="21" t="s">
        <v>45</v>
      </c>
      <c r="Q51" s="21" t="s">
        <v>46</v>
      </c>
      <c r="R51" s="21" t="s">
        <v>47</v>
      </c>
      <c r="S51" s="7"/>
      <c r="T51" s="130"/>
    </row>
    <row r="52" spans="1:20" ht="15" customHeight="1" x14ac:dyDescent="0.2">
      <c r="A52" s="30">
        <v>54</v>
      </c>
      <c r="B52" s="33"/>
      <c r="C52" s="52"/>
      <c r="D52" s="52"/>
      <c r="E52" s="77"/>
      <c r="F52" s="52"/>
      <c r="G52" s="137" t="str">
        <f>IF(ISNUMBER(#REF!),"for year ended","")</f>
        <v/>
      </c>
      <c r="H52" s="91" t="str">
        <f>IF(ISNUMBER(#REF!),DATE(YEAR(#REF!),MONTH(#REF!),DAY(#REF!))-1,"")</f>
        <v/>
      </c>
      <c r="I52" s="91" t="str">
        <f>IF(ISNUMBER(#REF!),DATE(YEAR(#REF!)+1,MONTH(#REF!),DAY(#REF!))-1,"")</f>
        <v/>
      </c>
      <c r="J52" s="91" t="str">
        <f>IF(ISNUMBER(#REF!),DATE(YEAR(#REF!)+2,MONTH(#REF!),DAY(#REF!))-1,"")</f>
        <v/>
      </c>
      <c r="K52" s="91" t="str">
        <f>IF(ISNUMBER(#REF!),DATE(YEAR(#REF!)+3,MONTH(#REF!),DAY(#REF!))-1,"")</f>
        <v/>
      </c>
      <c r="L52" s="91" t="str">
        <f>IF(ISNUMBER(#REF!),DATE(YEAR(#REF!)+4,MONTH(#REF!),DAY(#REF!))-1,"")</f>
        <v/>
      </c>
      <c r="M52" s="91" t="str">
        <f>IF(ISNUMBER(#REF!),DATE(YEAR(#REF!)+5,MONTH(#REF!),DAY(#REF!))-1,"")</f>
        <v/>
      </c>
      <c r="N52" s="91" t="str">
        <f>IF(ISNUMBER(#REF!),DATE(YEAR(#REF!)+6,MONTH(#REF!),DAY(#REF!))-1,"")</f>
        <v/>
      </c>
      <c r="O52" s="91" t="str">
        <f>IF(ISNUMBER(#REF!),DATE(YEAR(#REF!)+7,MONTH(#REF!),DAY(#REF!))-1,"")</f>
        <v/>
      </c>
      <c r="P52" s="91" t="str">
        <f>IF(ISNUMBER(#REF!),DATE(YEAR(#REF!)+8,MONTH(#REF!),DAY(#REF!))-1,"")</f>
        <v/>
      </c>
      <c r="Q52" s="91" t="str">
        <f>IF(ISNUMBER(#REF!),DATE(YEAR(#REF!)+9,MONTH(#REF!),DAY(#REF!))-1,"")</f>
        <v/>
      </c>
      <c r="R52" s="91" t="str">
        <f>IF(ISNUMBER(#REF!),DATE(YEAR(#REF!)+10,MONTH(#REF!),DAY(#REF!))-1,"")</f>
        <v/>
      </c>
      <c r="S52" s="7"/>
      <c r="T52" s="130"/>
    </row>
    <row r="53" spans="1:20" ht="15" customHeight="1" x14ac:dyDescent="0.25">
      <c r="A53" s="30">
        <v>55</v>
      </c>
      <c r="B53" s="33"/>
      <c r="C53" s="52"/>
      <c r="D53" s="75" t="s">
        <v>86</v>
      </c>
      <c r="E53" s="49"/>
      <c r="F53" s="49"/>
      <c r="G53" s="49"/>
      <c r="H53" s="96" t="s">
        <v>87</v>
      </c>
      <c r="I53" s="49"/>
      <c r="J53" s="49"/>
      <c r="K53" s="49"/>
      <c r="L53" s="49"/>
      <c r="M53" s="49"/>
      <c r="N53" s="49"/>
      <c r="O53" s="49"/>
      <c r="P53" s="49"/>
      <c r="Q53" s="49"/>
      <c r="R53" s="97"/>
      <c r="S53" s="7"/>
      <c r="T53" s="131"/>
    </row>
    <row r="54" spans="1:20" ht="15" customHeight="1" x14ac:dyDescent="0.2">
      <c r="A54" s="30">
        <v>56</v>
      </c>
      <c r="B54" s="33"/>
      <c r="C54" s="52"/>
      <c r="D54" s="52"/>
      <c r="E54" s="50"/>
      <c r="F54" s="52" t="s">
        <v>70</v>
      </c>
      <c r="G54" s="50"/>
      <c r="H54" s="118">
        <f t="shared" ref="H54:R54" si="15">H10-H33</f>
        <v>0</v>
      </c>
      <c r="I54" s="118">
        <f t="shared" si="15"/>
        <v>447.51720139157624</v>
      </c>
      <c r="J54" s="118">
        <f t="shared" si="15"/>
        <v>846.97711062001326</v>
      </c>
      <c r="K54" s="118">
        <f t="shared" si="15"/>
        <v>1327.3396128619388</v>
      </c>
      <c r="L54" s="118">
        <f t="shared" si="15"/>
        <v>1807.7021151038716</v>
      </c>
      <c r="M54" s="118">
        <f t="shared" si="15"/>
        <v>2288.0646173457935</v>
      </c>
      <c r="N54" s="119">
        <f t="shared" si="15"/>
        <v>2768.4271195877191</v>
      </c>
      <c r="O54" s="118">
        <f t="shared" si="15"/>
        <v>3248.7896218296446</v>
      </c>
      <c r="P54" s="118">
        <f t="shared" si="15"/>
        <v>3729.1521240715738</v>
      </c>
      <c r="Q54" s="118">
        <f t="shared" si="15"/>
        <v>4209.5146263134957</v>
      </c>
      <c r="R54" s="118">
        <f t="shared" si="15"/>
        <v>4689.8771285554249</v>
      </c>
      <c r="S54" s="7"/>
      <c r="T54" s="130"/>
    </row>
    <row r="55" spans="1:20" s="4" customFormat="1" ht="15" customHeight="1" x14ac:dyDescent="0.2">
      <c r="A55" s="30">
        <v>57</v>
      </c>
      <c r="B55" s="33"/>
      <c r="C55" s="52"/>
      <c r="D55" s="52"/>
      <c r="E55" s="81"/>
      <c r="F55" s="52" t="s">
        <v>72</v>
      </c>
      <c r="G55" s="81"/>
      <c r="H55" s="118">
        <f t="shared" ref="H55:R55" si="16">H11-H34</f>
        <v>0</v>
      </c>
      <c r="I55" s="118">
        <f t="shared" si="16"/>
        <v>227.49262692268167</v>
      </c>
      <c r="J55" s="118">
        <f t="shared" si="16"/>
        <v>1253.411298150957</v>
      </c>
      <c r="K55" s="118">
        <f t="shared" si="16"/>
        <v>2395.7124515679679</v>
      </c>
      <c r="L55" s="118">
        <f t="shared" si="16"/>
        <v>1868.2849442176775</v>
      </c>
      <c r="M55" s="118">
        <f t="shared" si="16"/>
        <v>3628.5045281414496</v>
      </c>
      <c r="N55" s="119">
        <f t="shared" si="16"/>
        <v>4060.2346372946813</v>
      </c>
      <c r="O55" s="118">
        <f t="shared" si="16"/>
        <v>3991.3022235426288</v>
      </c>
      <c r="P55" s="118">
        <f t="shared" si="16"/>
        <v>4592.4153868575668</v>
      </c>
      <c r="Q55" s="118">
        <f t="shared" si="16"/>
        <v>5163.5318302472842</v>
      </c>
      <c r="R55" s="118">
        <f t="shared" si="16"/>
        <v>4246.8696077541535</v>
      </c>
      <c r="S55" s="7"/>
      <c r="T55" s="130"/>
    </row>
    <row r="56" spans="1:20" ht="15" customHeight="1" x14ac:dyDescent="0.2">
      <c r="A56" s="30">
        <v>58</v>
      </c>
      <c r="B56" s="33"/>
      <c r="C56" s="52"/>
      <c r="D56" s="52"/>
      <c r="E56" s="81"/>
      <c r="F56" s="52" t="s">
        <v>74</v>
      </c>
      <c r="G56" s="81"/>
      <c r="H56" s="118">
        <f t="shared" ref="H56:R56" si="17">H12-H35</f>
        <v>0</v>
      </c>
      <c r="I56" s="118">
        <f t="shared" si="17"/>
        <v>1155.8553636458528</v>
      </c>
      <c r="J56" s="118">
        <f t="shared" si="17"/>
        <v>2607.6955822900854</v>
      </c>
      <c r="K56" s="118">
        <f t="shared" si="17"/>
        <v>3982.4111716015323</v>
      </c>
      <c r="L56" s="118">
        <f t="shared" si="17"/>
        <v>5110.4593091049246</v>
      </c>
      <c r="M56" s="118">
        <f t="shared" si="17"/>
        <v>5963.4692825326347</v>
      </c>
      <c r="N56" s="119">
        <f t="shared" si="17"/>
        <v>6754.5812463982948</v>
      </c>
      <c r="O56" s="118">
        <f t="shared" si="17"/>
        <v>10016.023994936673</v>
      </c>
      <c r="P56" s="118">
        <f t="shared" si="17"/>
        <v>10438.160217259901</v>
      </c>
      <c r="Q56" s="118">
        <f t="shared" si="17"/>
        <v>9701.557693787232</v>
      </c>
      <c r="R56" s="118">
        <f t="shared" si="17"/>
        <v>9976.8212109593296</v>
      </c>
      <c r="S56" s="7"/>
      <c r="T56" s="130"/>
    </row>
    <row r="57" spans="1:20" ht="15" customHeight="1" x14ac:dyDescent="0.2">
      <c r="A57" s="30">
        <v>59</v>
      </c>
      <c r="B57" s="33"/>
      <c r="C57" s="52"/>
      <c r="D57" s="52"/>
      <c r="E57" s="81"/>
      <c r="F57" s="52" t="s">
        <v>76</v>
      </c>
      <c r="G57" s="81"/>
      <c r="H57" s="118">
        <f t="shared" ref="H57:R57" si="18">H13-H36</f>
        <v>0</v>
      </c>
      <c r="I57" s="118">
        <f t="shared" si="18"/>
        <v>101.61731735601097</v>
      </c>
      <c r="J57" s="118">
        <f t="shared" si="18"/>
        <v>192.32230979171527</v>
      </c>
      <c r="K57" s="118">
        <f t="shared" si="18"/>
        <v>301.39777925849467</v>
      </c>
      <c r="L57" s="118">
        <f t="shared" si="18"/>
        <v>410.47324872527497</v>
      </c>
      <c r="M57" s="118">
        <f t="shared" si="18"/>
        <v>519.54871819205437</v>
      </c>
      <c r="N57" s="119">
        <f t="shared" si="18"/>
        <v>628.62418765883376</v>
      </c>
      <c r="O57" s="118">
        <f t="shared" si="18"/>
        <v>737.69965712561316</v>
      </c>
      <c r="P57" s="118">
        <f t="shared" si="18"/>
        <v>846.77512659239346</v>
      </c>
      <c r="Q57" s="118">
        <f t="shared" si="18"/>
        <v>955.85059605917286</v>
      </c>
      <c r="R57" s="118">
        <f t="shared" si="18"/>
        <v>1064.9260655259532</v>
      </c>
      <c r="S57" s="7"/>
      <c r="T57" s="130"/>
    </row>
    <row r="58" spans="1:20" s="3" customFormat="1" ht="15" customHeight="1" x14ac:dyDescent="0.2">
      <c r="A58" s="30">
        <v>60</v>
      </c>
      <c r="B58" s="33"/>
      <c r="C58" s="52"/>
      <c r="D58" s="52"/>
      <c r="E58" s="81"/>
      <c r="F58" s="52" t="s">
        <v>54</v>
      </c>
      <c r="G58" s="81"/>
      <c r="H58" s="88"/>
      <c r="I58" s="88"/>
      <c r="J58" s="87"/>
      <c r="K58" s="87"/>
      <c r="L58" s="87"/>
      <c r="M58" s="88"/>
      <c r="N58" s="87"/>
      <c r="O58" s="88"/>
      <c r="P58" s="88"/>
      <c r="Q58" s="87"/>
      <c r="R58" s="87"/>
      <c r="S58" s="7"/>
      <c r="T58" s="130"/>
    </row>
    <row r="59" spans="1:20" ht="15" customHeight="1" x14ac:dyDescent="0.2">
      <c r="A59" s="30">
        <v>61</v>
      </c>
      <c r="B59" s="33"/>
      <c r="C59" s="52"/>
      <c r="D59" s="52"/>
      <c r="E59" s="81"/>
      <c r="F59" s="113" t="s">
        <v>55</v>
      </c>
      <c r="G59" s="81"/>
      <c r="H59" s="118">
        <f t="shared" ref="H59:R59" si="19">H15-H38</f>
        <v>0</v>
      </c>
      <c r="I59" s="118">
        <f t="shared" si="19"/>
        <v>39.910179358330197</v>
      </c>
      <c r="J59" s="118">
        <f t="shared" si="19"/>
        <v>129.27128368480408</v>
      </c>
      <c r="K59" s="118">
        <f t="shared" si="19"/>
        <v>261.40310430051613</v>
      </c>
      <c r="L59" s="118">
        <f t="shared" si="19"/>
        <v>311.50398320434942</v>
      </c>
      <c r="M59" s="118">
        <f t="shared" si="19"/>
        <v>360.48480013325525</v>
      </c>
      <c r="N59" s="119">
        <f t="shared" si="19"/>
        <v>517.94707569461571</v>
      </c>
      <c r="O59" s="118">
        <f t="shared" si="19"/>
        <v>527.84233922691283</v>
      </c>
      <c r="P59" s="118">
        <f t="shared" si="19"/>
        <v>514.08724077595389</v>
      </c>
      <c r="Q59" s="118">
        <f t="shared" si="19"/>
        <v>580.3082543290725</v>
      </c>
      <c r="R59" s="118">
        <f t="shared" si="19"/>
        <v>646.52926788219156</v>
      </c>
      <c r="S59" s="7"/>
      <c r="T59" s="130"/>
    </row>
    <row r="60" spans="1:20" ht="15" customHeight="1" x14ac:dyDescent="0.2">
      <c r="A60" s="30">
        <v>62</v>
      </c>
      <c r="B60" s="33"/>
      <c r="C60" s="52"/>
      <c r="D60" s="52"/>
      <c r="E60" s="81"/>
      <c r="F60" s="113" t="s">
        <v>56</v>
      </c>
      <c r="G60" s="81"/>
      <c r="H60" s="118">
        <f t="shared" ref="H60:R60" si="20">H16-H39</f>
        <v>0</v>
      </c>
      <c r="I60" s="118">
        <f t="shared" si="20"/>
        <v>0</v>
      </c>
      <c r="J60" s="118">
        <f t="shared" si="20"/>
        <v>0</v>
      </c>
      <c r="K60" s="118">
        <f t="shared" si="20"/>
        <v>0</v>
      </c>
      <c r="L60" s="118">
        <f t="shared" si="20"/>
        <v>0</v>
      </c>
      <c r="M60" s="118">
        <f t="shared" si="20"/>
        <v>0</v>
      </c>
      <c r="N60" s="119">
        <f t="shared" si="20"/>
        <v>0</v>
      </c>
      <c r="O60" s="118">
        <f t="shared" si="20"/>
        <v>0</v>
      </c>
      <c r="P60" s="118">
        <f t="shared" si="20"/>
        <v>0</v>
      </c>
      <c r="Q60" s="118">
        <f t="shared" si="20"/>
        <v>0</v>
      </c>
      <c r="R60" s="118">
        <f t="shared" si="20"/>
        <v>0</v>
      </c>
      <c r="S60" s="7"/>
      <c r="T60" s="130"/>
    </row>
    <row r="61" spans="1:20" ht="15" customHeight="1" thickBot="1" x14ac:dyDescent="0.25">
      <c r="A61" s="30">
        <v>63</v>
      </c>
      <c r="B61" s="33"/>
      <c r="C61" s="52"/>
      <c r="D61" s="52"/>
      <c r="E61" s="81"/>
      <c r="F61" s="113" t="s">
        <v>57</v>
      </c>
      <c r="G61" s="81"/>
      <c r="H61" s="118">
        <f t="shared" ref="H61:R61" si="21">H17-H40</f>
        <v>0</v>
      </c>
      <c r="I61" s="118">
        <f t="shared" si="21"/>
        <v>0</v>
      </c>
      <c r="J61" s="118">
        <f t="shared" si="21"/>
        <v>0</v>
      </c>
      <c r="K61" s="118">
        <f t="shared" si="21"/>
        <v>0</v>
      </c>
      <c r="L61" s="118">
        <f t="shared" si="21"/>
        <v>0</v>
      </c>
      <c r="M61" s="118">
        <f t="shared" si="21"/>
        <v>0</v>
      </c>
      <c r="N61" s="120">
        <f t="shared" si="21"/>
        <v>0</v>
      </c>
      <c r="O61" s="118">
        <f t="shared" si="21"/>
        <v>0</v>
      </c>
      <c r="P61" s="118">
        <f t="shared" si="21"/>
        <v>0</v>
      </c>
      <c r="Q61" s="118">
        <f t="shared" si="21"/>
        <v>0</v>
      </c>
      <c r="R61" s="118">
        <f t="shared" si="21"/>
        <v>0</v>
      </c>
      <c r="S61" s="7"/>
      <c r="T61" s="130"/>
    </row>
    <row r="62" spans="1:20" ht="15" customHeight="1" thickBot="1" x14ac:dyDescent="0.25">
      <c r="A62" s="30">
        <v>64</v>
      </c>
      <c r="B62" s="33"/>
      <c r="C62" s="52"/>
      <c r="D62" s="52"/>
      <c r="E62" s="45"/>
      <c r="F62" s="45" t="s">
        <v>58</v>
      </c>
      <c r="G62" s="81"/>
      <c r="H62" s="116">
        <f t="shared" ref="H62:R62" si="22">H18-H41</f>
        <v>0</v>
      </c>
      <c r="I62" s="116">
        <f t="shared" si="22"/>
        <v>39.910179358330197</v>
      </c>
      <c r="J62" s="116">
        <f t="shared" si="22"/>
        <v>129.27128368480408</v>
      </c>
      <c r="K62" s="116">
        <f t="shared" si="22"/>
        <v>261.40310430051613</v>
      </c>
      <c r="L62" s="116">
        <f t="shared" si="22"/>
        <v>311.50398320434942</v>
      </c>
      <c r="M62" s="116">
        <f t="shared" si="22"/>
        <v>360.48480013325525</v>
      </c>
      <c r="N62" s="117">
        <f t="shared" si="22"/>
        <v>517.94707569461571</v>
      </c>
      <c r="O62" s="116">
        <f t="shared" si="22"/>
        <v>527.84233922691283</v>
      </c>
      <c r="P62" s="116">
        <f t="shared" si="22"/>
        <v>514.08724077595389</v>
      </c>
      <c r="Q62" s="116">
        <f t="shared" si="22"/>
        <v>580.3082543290725</v>
      </c>
      <c r="R62" s="116">
        <f t="shared" si="22"/>
        <v>646.52926788219156</v>
      </c>
      <c r="S62" s="7"/>
      <c r="T62" s="130"/>
    </row>
    <row r="63" spans="1:20" ht="15" customHeight="1" thickBot="1" x14ac:dyDescent="0.25">
      <c r="A63" s="30">
        <v>65</v>
      </c>
      <c r="B63" s="33"/>
      <c r="C63" s="52"/>
      <c r="D63" s="52"/>
      <c r="E63" s="45" t="s">
        <v>59</v>
      </c>
      <c r="F63" s="45"/>
      <c r="G63" s="81"/>
      <c r="H63" s="116">
        <f t="shared" ref="H63:R63" si="23">H19-H42</f>
        <v>0</v>
      </c>
      <c r="I63" s="116">
        <f t="shared" si="23"/>
        <v>1972.3926886744739</v>
      </c>
      <c r="J63" s="116">
        <f t="shared" si="23"/>
        <v>5029.677584537596</v>
      </c>
      <c r="K63" s="116">
        <f t="shared" si="23"/>
        <v>8268.264119590458</v>
      </c>
      <c r="L63" s="116">
        <f t="shared" si="23"/>
        <v>9508.4236003560945</v>
      </c>
      <c r="M63" s="116">
        <f t="shared" si="23"/>
        <v>12760.071946345182</v>
      </c>
      <c r="N63" s="117">
        <f t="shared" si="23"/>
        <v>14729.81426663413</v>
      </c>
      <c r="O63" s="116">
        <f t="shared" si="23"/>
        <v>18521.65783666147</v>
      </c>
      <c r="P63" s="116">
        <f t="shared" si="23"/>
        <v>20120.590095557389</v>
      </c>
      <c r="Q63" s="116">
        <f t="shared" si="23"/>
        <v>20610.76300073626</v>
      </c>
      <c r="R63" s="116">
        <f t="shared" si="23"/>
        <v>20625.023280677051</v>
      </c>
      <c r="S63" s="7"/>
      <c r="T63" s="130"/>
    </row>
    <row r="64" spans="1:20" ht="15" customHeight="1" thickBot="1" x14ac:dyDescent="0.25">
      <c r="A64" s="30">
        <v>66</v>
      </c>
      <c r="B64" s="33"/>
      <c r="C64" s="52"/>
      <c r="D64" s="52"/>
      <c r="E64" s="77"/>
      <c r="F64" s="52" t="s">
        <v>60</v>
      </c>
      <c r="G64" s="81"/>
      <c r="H64" s="118">
        <f t="shared" ref="H64:R64" si="24">H20-H43</f>
        <v>0</v>
      </c>
      <c r="I64" s="118">
        <f t="shared" si="24"/>
        <v>196.23357170467898</v>
      </c>
      <c r="J64" s="118">
        <f t="shared" si="24"/>
        <v>128.46738310194041</v>
      </c>
      <c r="K64" s="118">
        <f t="shared" si="24"/>
        <v>276.31615140085978</v>
      </c>
      <c r="L64" s="118">
        <f t="shared" si="24"/>
        <v>427.86967817358072</v>
      </c>
      <c r="M64" s="118">
        <f t="shared" si="24"/>
        <v>557.32403304951731</v>
      </c>
      <c r="N64" s="121">
        <f t="shared" si="24"/>
        <v>577.1947690795987</v>
      </c>
      <c r="O64" s="118">
        <f t="shared" si="24"/>
        <v>301.27305301161687</v>
      </c>
      <c r="P64" s="118">
        <f t="shared" si="24"/>
        <v>573.28640617975088</v>
      </c>
      <c r="Q64" s="118">
        <f t="shared" si="24"/>
        <v>724.05330321470728</v>
      </c>
      <c r="R64" s="118">
        <f t="shared" si="24"/>
        <v>798.83262932381967</v>
      </c>
      <c r="S64" s="7"/>
      <c r="T64" s="130"/>
    </row>
    <row r="65" spans="1:20" ht="15" customHeight="1" thickBot="1" x14ac:dyDescent="0.25">
      <c r="A65" s="30">
        <v>67</v>
      </c>
      <c r="B65" s="33"/>
      <c r="C65" s="52"/>
      <c r="D65" s="52"/>
      <c r="E65" s="77" t="s">
        <v>61</v>
      </c>
      <c r="F65" s="52"/>
      <c r="G65" s="49"/>
      <c r="H65" s="116">
        <f t="shared" ref="H65:R65" si="25">H21-H44</f>
        <v>0</v>
      </c>
      <c r="I65" s="116">
        <f t="shared" si="25"/>
        <v>2168.6262603791547</v>
      </c>
      <c r="J65" s="116">
        <f t="shared" si="25"/>
        <v>5158.1449676395423</v>
      </c>
      <c r="K65" s="116">
        <f t="shared" si="25"/>
        <v>8544.580270991326</v>
      </c>
      <c r="L65" s="116">
        <f t="shared" si="25"/>
        <v>9936.2932785296725</v>
      </c>
      <c r="M65" s="116">
        <f t="shared" si="25"/>
        <v>13317.395979394714</v>
      </c>
      <c r="N65" s="117">
        <f t="shared" si="25"/>
        <v>15307.009035713738</v>
      </c>
      <c r="O65" s="116">
        <f t="shared" si="25"/>
        <v>18822.930889673094</v>
      </c>
      <c r="P65" s="116">
        <f t="shared" si="25"/>
        <v>20693.876501737148</v>
      </c>
      <c r="Q65" s="116">
        <f t="shared" si="25"/>
        <v>21334.816303950967</v>
      </c>
      <c r="R65" s="116">
        <f t="shared" si="25"/>
        <v>21423.855910000872</v>
      </c>
      <c r="S65" s="7"/>
      <c r="T65" s="130"/>
    </row>
    <row r="66" spans="1:20" ht="15" customHeight="1" x14ac:dyDescent="0.2">
      <c r="A66" s="30">
        <v>68</v>
      </c>
      <c r="B66" s="33"/>
      <c r="C66" s="52"/>
      <c r="D66" s="52"/>
      <c r="E66" s="77"/>
      <c r="F66" s="52"/>
      <c r="G66" s="49"/>
      <c r="H66" s="162"/>
      <c r="I66" s="163"/>
      <c r="J66" s="163"/>
      <c r="K66" s="163"/>
      <c r="L66" s="163"/>
      <c r="M66" s="163"/>
      <c r="N66" s="163"/>
      <c r="O66" s="163"/>
      <c r="P66" s="163"/>
      <c r="Q66" s="163"/>
      <c r="R66" s="163"/>
      <c r="S66" s="7"/>
      <c r="T66" s="130"/>
    </row>
    <row r="67" spans="1:20" ht="15" customHeight="1" x14ac:dyDescent="0.25">
      <c r="A67" s="30">
        <v>69</v>
      </c>
      <c r="B67" s="33"/>
      <c r="C67" s="52"/>
      <c r="D67" s="75" t="s">
        <v>88</v>
      </c>
      <c r="E67" s="77"/>
      <c r="F67" s="52"/>
      <c r="G67" s="49"/>
      <c r="H67" s="163"/>
      <c r="I67" s="163"/>
      <c r="J67" s="163"/>
      <c r="K67" s="163"/>
      <c r="L67" s="163"/>
      <c r="M67" s="163"/>
      <c r="N67" s="163"/>
      <c r="O67" s="163"/>
      <c r="P67" s="163"/>
      <c r="Q67" s="163"/>
      <c r="R67" s="163"/>
      <c r="S67" s="7"/>
      <c r="T67" s="130"/>
    </row>
    <row r="68" spans="1:20" ht="15" customHeight="1" x14ac:dyDescent="0.2">
      <c r="A68" s="30">
        <v>70</v>
      </c>
      <c r="B68" s="33"/>
      <c r="C68" s="52"/>
      <c r="D68" s="52"/>
      <c r="E68" s="77"/>
      <c r="F68" s="83" t="s">
        <v>576</v>
      </c>
      <c r="G68" s="49"/>
      <c r="H68" s="163"/>
      <c r="I68" s="163"/>
      <c r="J68" s="163"/>
      <c r="K68" s="163"/>
      <c r="L68" s="163"/>
      <c r="M68" s="163"/>
      <c r="N68" s="163"/>
      <c r="O68" s="163"/>
      <c r="P68" s="163"/>
      <c r="Q68" s="163"/>
      <c r="R68" s="163"/>
      <c r="S68" s="7"/>
      <c r="T68" s="130"/>
    </row>
    <row r="69" spans="1:20" ht="15" customHeight="1" x14ac:dyDescent="0.2">
      <c r="A69" s="30">
        <v>71</v>
      </c>
      <c r="B69" s="33"/>
      <c r="C69" s="52"/>
      <c r="D69" s="52"/>
      <c r="E69" s="77"/>
      <c r="F69" s="52"/>
      <c r="G69" s="49"/>
      <c r="H69" s="163"/>
      <c r="I69" s="163"/>
      <c r="J69" s="163"/>
      <c r="K69" s="163"/>
      <c r="L69" s="163"/>
      <c r="M69" s="163"/>
      <c r="N69" s="163"/>
      <c r="O69" s="163"/>
      <c r="P69" s="163"/>
      <c r="Q69" s="163"/>
      <c r="R69" s="163"/>
      <c r="S69" s="7"/>
      <c r="T69" s="130"/>
    </row>
    <row r="70" spans="1:20" x14ac:dyDescent="0.2">
      <c r="A70" s="30">
        <v>72</v>
      </c>
      <c r="B70" s="33"/>
      <c r="C70" s="52"/>
      <c r="D70" s="52"/>
      <c r="E70" s="49"/>
      <c r="F70" s="49"/>
      <c r="G70" s="49"/>
      <c r="H70" s="50"/>
      <c r="I70" s="49"/>
      <c r="J70" s="49"/>
      <c r="K70" s="49"/>
      <c r="L70" s="49"/>
      <c r="M70" s="49"/>
      <c r="N70" s="49"/>
      <c r="O70" s="49"/>
      <c r="P70" s="49"/>
      <c r="Q70" s="49"/>
      <c r="R70" s="82"/>
      <c r="S70" s="7"/>
      <c r="T70" s="131"/>
    </row>
    <row r="71" spans="1:20" ht="21" customHeight="1" x14ac:dyDescent="0.2">
      <c r="A71" s="30">
        <v>73</v>
      </c>
      <c r="B71" s="33"/>
      <c r="C71" s="49"/>
      <c r="D71" s="49"/>
      <c r="E71" s="49"/>
      <c r="F71" s="49"/>
      <c r="G71" s="49"/>
      <c r="H71" s="107" t="s">
        <v>37</v>
      </c>
      <c r="I71" s="21" t="s">
        <v>38</v>
      </c>
      <c r="J71" s="21" t="s">
        <v>39</v>
      </c>
      <c r="K71" s="21" t="s">
        <v>40</v>
      </c>
      <c r="L71" s="21" t="s">
        <v>41</v>
      </c>
      <c r="M71" s="21" t="s">
        <v>42</v>
      </c>
      <c r="N71" s="21"/>
      <c r="O71" s="21"/>
      <c r="P71" s="21"/>
      <c r="Q71" s="21"/>
      <c r="R71" s="21"/>
      <c r="S71" s="7"/>
      <c r="T71" s="130"/>
    </row>
    <row r="72" spans="1:20" ht="30" customHeight="1" x14ac:dyDescent="0.3">
      <c r="A72" s="30">
        <v>74</v>
      </c>
      <c r="B72" s="33"/>
      <c r="C72" s="71" t="s">
        <v>89</v>
      </c>
      <c r="D72" s="49"/>
      <c r="E72" s="49"/>
      <c r="F72" s="49"/>
      <c r="G72" s="138" t="str">
        <f>IF(ISNUMBER(#REF!),"for year ended","")</f>
        <v/>
      </c>
      <c r="H72" s="105" t="str">
        <f>IF(ISNUMBER(#REF!),DATE(YEAR(#REF!),MONTH(#REF!),DAY(#REF!))-1,"")</f>
        <v/>
      </c>
      <c r="I72" s="105" t="str">
        <f>IF(ISNUMBER(#REF!),DATE(YEAR(#REF!)+1,MONTH(#REF!),DAY(#REF!))-1,"")</f>
        <v/>
      </c>
      <c r="J72" s="105" t="str">
        <f>IF(ISNUMBER(#REF!),DATE(YEAR(#REF!)+2,MONTH(#REF!),DAY(#REF!))-1,"")</f>
        <v/>
      </c>
      <c r="K72" s="105" t="str">
        <f>IF(ISNUMBER(#REF!),DATE(YEAR(#REF!)+3,MONTH(#REF!),DAY(#REF!))-1,"")</f>
        <v/>
      </c>
      <c r="L72" s="105" t="str">
        <f>IF(ISNUMBER(#REF!),DATE(YEAR(#REF!)+4,MONTH(#REF!),DAY(#REF!))-1,"")</f>
        <v/>
      </c>
      <c r="M72" s="105" t="str">
        <f>IF(ISNUMBER(#REF!),DATE(YEAR(#REF!)+5,MONTH(#REF!),DAY(#REF!))-1,"")</f>
        <v/>
      </c>
      <c r="N72" s="84"/>
      <c r="O72" s="84"/>
      <c r="P72" s="84"/>
      <c r="Q72" s="84"/>
      <c r="R72" s="84"/>
      <c r="S72" s="7"/>
      <c r="T72" s="130"/>
    </row>
    <row r="73" spans="1:20" ht="15" customHeight="1" x14ac:dyDescent="0.2">
      <c r="A73" s="30">
        <v>75</v>
      </c>
      <c r="B73" s="33"/>
      <c r="C73" s="52"/>
      <c r="D73" s="52"/>
      <c r="E73" s="49"/>
      <c r="F73" s="83" t="s">
        <v>90</v>
      </c>
      <c r="G73" s="49"/>
      <c r="H73" s="99" t="s">
        <v>69</v>
      </c>
      <c r="I73" s="49"/>
      <c r="J73" s="49"/>
      <c r="K73" s="49"/>
      <c r="L73" s="49"/>
      <c r="M73" s="100"/>
      <c r="N73" s="49"/>
      <c r="O73" s="49"/>
      <c r="P73" s="49"/>
      <c r="Q73" s="49"/>
      <c r="R73" s="49"/>
      <c r="S73" s="7"/>
      <c r="T73" s="130"/>
    </row>
    <row r="74" spans="1:20" ht="15" customHeight="1" x14ac:dyDescent="0.2">
      <c r="A74" s="30">
        <v>76</v>
      </c>
      <c r="B74" s="33"/>
      <c r="C74" s="86"/>
      <c r="D74" s="86"/>
      <c r="E74" s="49"/>
      <c r="F74" s="127" t="s">
        <v>750</v>
      </c>
      <c r="G74" s="49"/>
      <c r="H74" s="115">
        <v>20717.456999999991</v>
      </c>
      <c r="I74" s="115">
        <v>20311</v>
      </c>
      <c r="J74" s="115">
        <v>20311</v>
      </c>
      <c r="K74" s="115">
        <v>20311</v>
      </c>
      <c r="L74" s="115">
        <v>20311</v>
      </c>
      <c r="M74" s="115">
        <v>20311</v>
      </c>
      <c r="N74" s="49"/>
      <c r="O74" s="49"/>
      <c r="P74" s="49"/>
      <c r="Q74" s="49"/>
      <c r="R74" s="49"/>
      <c r="S74" s="7"/>
      <c r="T74" s="130"/>
    </row>
    <row r="75" spans="1:20" ht="15" customHeight="1" x14ac:dyDescent="0.2">
      <c r="A75" s="30">
        <v>77</v>
      </c>
      <c r="B75" s="33"/>
      <c r="C75" s="86"/>
      <c r="D75" s="86"/>
      <c r="E75" s="49"/>
      <c r="F75" s="127" t="s">
        <v>91</v>
      </c>
      <c r="G75" s="49"/>
      <c r="H75" s="115"/>
      <c r="I75" s="115"/>
      <c r="J75" s="115"/>
      <c r="K75" s="115"/>
      <c r="L75" s="115"/>
      <c r="M75" s="115"/>
      <c r="N75" s="49"/>
      <c r="O75" s="49"/>
      <c r="P75" s="49"/>
      <c r="Q75" s="49"/>
      <c r="R75" s="49"/>
      <c r="S75" s="7"/>
      <c r="T75" s="130"/>
    </row>
    <row r="76" spans="1:20" ht="15" customHeight="1" x14ac:dyDescent="0.2">
      <c r="A76" s="30">
        <v>78</v>
      </c>
      <c r="B76" s="33"/>
      <c r="C76" s="86"/>
      <c r="D76" s="86"/>
      <c r="E76" s="49"/>
      <c r="F76" s="127" t="s">
        <v>91</v>
      </c>
      <c r="G76" s="49"/>
      <c r="H76" s="115"/>
      <c r="I76" s="115"/>
      <c r="J76" s="115"/>
      <c r="K76" s="115"/>
      <c r="L76" s="115"/>
      <c r="M76" s="115"/>
      <c r="N76" s="49"/>
      <c r="O76" s="49"/>
      <c r="P76" s="49"/>
      <c r="Q76" s="49"/>
      <c r="R76" s="49"/>
      <c r="S76" s="7"/>
      <c r="T76" s="130"/>
    </row>
    <row r="77" spans="1:20" ht="15" customHeight="1" x14ac:dyDescent="0.2">
      <c r="A77" s="30">
        <v>79</v>
      </c>
      <c r="B77" s="33"/>
      <c r="C77" s="86"/>
      <c r="D77" s="86"/>
      <c r="E77" s="49"/>
      <c r="F77" s="127" t="s">
        <v>91</v>
      </c>
      <c r="G77" s="49"/>
      <c r="H77" s="115"/>
      <c r="I77" s="115"/>
      <c r="J77" s="115"/>
      <c r="K77" s="115"/>
      <c r="L77" s="115"/>
      <c r="M77" s="115"/>
      <c r="N77" s="49"/>
      <c r="O77" s="49"/>
      <c r="P77" s="49"/>
      <c r="Q77" s="49"/>
      <c r="R77" s="49"/>
      <c r="S77" s="7"/>
      <c r="T77" s="130"/>
    </row>
    <row r="78" spans="1:20" ht="15" customHeight="1" x14ac:dyDescent="0.2">
      <c r="A78" s="30">
        <v>80</v>
      </c>
      <c r="B78" s="33"/>
      <c r="C78" s="86"/>
      <c r="D78" s="86"/>
      <c r="E78" s="49"/>
      <c r="F78" s="127" t="s">
        <v>91</v>
      </c>
      <c r="G78" s="49"/>
      <c r="H78" s="115"/>
      <c r="I78" s="115"/>
      <c r="J78" s="115"/>
      <c r="K78" s="115"/>
      <c r="L78" s="115"/>
      <c r="M78" s="115"/>
      <c r="N78" s="49"/>
      <c r="O78" s="49" t="s">
        <v>92</v>
      </c>
      <c r="P78" s="49"/>
      <c r="Q78" s="49"/>
      <c r="R78" s="49"/>
      <c r="S78" s="7"/>
      <c r="T78" s="130"/>
    </row>
    <row r="79" spans="1:20" s="6" customFormat="1" ht="15" customHeight="1" thickBot="1" x14ac:dyDescent="0.25">
      <c r="A79" s="30">
        <v>81</v>
      </c>
      <c r="B79" s="33"/>
      <c r="C79" s="52"/>
      <c r="D79" s="52"/>
      <c r="E79" s="81"/>
      <c r="F79" s="68" t="s">
        <v>93</v>
      </c>
      <c r="G79" s="81"/>
      <c r="H79" s="88"/>
      <c r="I79" s="88"/>
      <c r="J79" s="87"/>
      <c r="K79" s="87"/>
      <c r="L79" s="87"/>
      <c r="M79" s="88"/>
      <c r="N79" s="49"/>
      <c r="O79" s="50"/>
      <c r="P79" s="50"/>
      <c r="Q79" s="49"/>
      <c r="R79" s="49"/>
      <c r="S79" s="7"/>
      <c r="T79" s="130"/>
    </row>
    <row r="80" spans="1:20" ht="15" customHeight="1" thickBot="1" x14ac:dyDescent="0.25">
      <c r="A80" s="30">
        <v>82</v>
      </c>
      <c r="B80" s="33"/>
      <c r="C80" s="52"/>
      <c r="D80" s="52"/>
      <c r="E80" s="77" t="s">
        <v>94</v>
      </c>
      <c r="F80" s="77"/>
      <c r="G80" s="49"/>
      <c r="H80" s="116">
        <f t="shared" ref="H80:M80" si="26">SUM(H74:H78)</f>
        <v>20717.456999999991</v>
      </c>
      <c r="I80" s="116">
        <f t="shared" si="26"/>
        <v>20311</v>
      </c>
      <c r="J80" s="116">
        <f t="shared" si="26"/>
        <v>20311</v>
      </c>
      <c r="K80" s="116">
        <f t="shared" si="26"/>
        <v>20311</v>
      </c>
      <c r="L80" s="116">
        <f t="shared" si="26"/>
        <v>20311</v>
      </c>
      <c r="M80" s="116">
        <f t="shared" si="26"/>
        <v>20311</v>
      </c>
      <c r="N80" s="49"/>
      <c r="O80" s="49"/>
      <c r="P80" s="49"/>
      <c r="Q80" s="49"/>
      <c r="R80" s="49"/>
      <c r="S80" s="7"/>
      <c r="T80" s="130" t="s">
        <v>95</v>
      </c>
    </row>
    <row r="81" spans="1:20" ht="15" customHeight="1" thickBot="1" x14ac:dyDescent="0.25">
      <c r="A81" s="30">
        <v>83</v>
      </c>
      <c r="B81" s="33"/>
      <c r="C81" s="52"/>
      <c r="D81" s="79" t="s">
        <v>64</v>
      </c>
      <c r="E81" s="49"/>
      <c r="F81" s="52" t="s">
        <v>96</v>
      </c>
      <c r="G81" s="49"/>
      <c r="H81" s="115">
        <v>12265</v>
      </c>
      <c r="I81" s="115">
        <v>10650</v>
      </c>
      <c r="J81" s="115">
        <v>10649</v>
      </c>
      <c r="K81" s="115">
        <v>10649</v>
      </c>
      <c r="L81" s="115">
        <v>10649</v>
      </c>
      <c r="M81" s="115">
        <v>10649</v>
      </c>
      <c r="N81" s="49"/>
      <c r="O81" s="49"/>
      <c r="P81" s="49"/>
      <c r="Q81" s="49"/>
      <c r="R81" s="49"/>
      <c r="S81" s="7"/>
      <c r="T81" s="130"/>
    </row>
    <row r="82" spans="1:20" ht="15" customHeight="1" thickBot="1" x14ac:dyDescent="0.25">
      <c r="A82" s="30">
        <v>84</v>
      </c>
      <c r="B82" s="33"/>
      <c r="C82" s="52"/>
      <c r="D82" s="52"/>
      <c r="E82" s="77" t="s">
        <v>97</v>
      </c>
      <c r="F82" s="77"/>
      <c r="G82" s="49"/>
      <c r="H82" s="116">
        <f t="shared" ref="H82:M82" si="27">H80-H81</f>
        <v>8452.4569999999912</v>
      </c>
      <c r="I82" s="116">
        <f t="shared" si="27"/>
        <v>9661</v>
      </c>
      <c r="J82" s="116">
        <f t="shared" si="27"/>
        <v>9662</v>
      </c>
      <c r="K82" s="116">
        <f t="shared" si="27"/>
        <v>9662</v>
      </c>
      <c r="L82" s="116">
        <f t="shared" si="27"/>
        <v>9662</v>
      </c>
      <c r="M82" s="116">
        <f t="shared" si="27"/>
        <v>9662</v>
      </c>
      <c r="N82" s="49"/>
      <c r="O82" s="49"/>
      <c r="P82" s="49"/>
      <c r="Q82" s="49"/>
      <c r="R82" s="49"/>
      <c r="S82" s="7"/>
      <c r="T82" s="130"/>
    </row>
    <row r="83" spans="1:20" ht="30" customHeight="1" x14ac:dyDescent="0.3">
      <c r="A83" s="30">
        <v>85</v>
      </c>
      <c r="B83" s="33"/>
      <c r="C83" s="71" t="s">
        <v>98</v>
      </c>
      <c r="D83" s="49"/>
      <c r="E83" s="49"/>
      <c r="F83" s="49"/>
      <c r="G83" s="49"/>
      <c r="H83" s="84"/>
      <c r="I83" s="84"/>
      <c r="J83" s="84"/>
      <c r="K83" s="84"/>
      <c r="L83" s="84"/>
      <c r="M83" s="84"/>
      <c r="N83" s="84"/>
      <c r="O83" s="84"/>
      <c r="P83" s="84"/>
      <c r="Q83" s="84"/>
      <c r="R83" s="84"/>
      <c r="S83" s="7"/>
      <c r="T83" s="130"/>
    </row>
    <row r="84" spans="1:20" ht="15" customHeight="1" x14ac:dyDescent="0.2">
      <c r="A84" s="30">
        <v>86</v>
      </c>
      <c r="B84" s="33"/>
      <c r="C84" s="52"/>
      <c r="D84" s="52"/>
      <c r="E84" s="49"/>
      <c r="F84" s="52" t="s">
        <v>99</v>
      </c>
      <c r="G84" s="49"/>
      <c r="H84" s="115">
        <v>2826.5740000000001</v>
      </c>
      <c r="I84" s="115">
        <v>610</v>
      </c>
      <c r="J84" s="115">
        <v>7845.6139999999996</v>
      </c>
      <c r="K84" s="115">
        <v>21575.439864</v>
      </c>
      <c r="L84" s="115">
        <v>9807.0181199999988</v>
      </c>
      <c r="M84" s="115">
        <v>17583.457399999999</v>
      </c>
      <c r="N84" s="49"/>
      <c r="O84" s="49"/>
      <c r="P84" s="49"/>
      <c r="Q84" s="49"/>
      <c r="R84" s="49"/>
      <c r="S84" s="7"/>
      <c r="T84" s="130"/>
    </row>
    <row r="85" spans="1:20" ht="15" customHeight="1" x14ac:dyDescent="0.2">
      <c r="A85" s="30">
        <v>87</v>
      </c>
      <c r="B85" s="33"/>
      <c r="C85" s="52"/>
      <c r="D85" s="52"/>
      <c r="E85" s="49"/>
      <c r="F85" s="52" t="s">
        <v>100</v>
      </c>
      <c r="G85" s="49"/>
      <c r="H85" s="115">
        <v>7850.4270288422276</v>
      </c>
      <c r="I85" s="115">
        <v>7365.4953273067313</v>
      </c>
      <c r="J85" s="115">
        <v>12514.104361475644</v>
      </c>
      <c r="K85" s="115">
        <v>6116.9874272645038</v>
      </c>
      <c r="L85" s="115">
        <v>2937.4602898200001</v>
      </c>
      <c r="M85" s="115">
        <v>9486.9071594000015</v>
      </c>
      <c r="N85" s="49"/>
      <c r="O85" s="49"/>
      <c r="P85" s="49"/>
      <c r="Q85" s="49"/>
      <c r="R85" s="49"/>
      <c r="S85" s="7"/>
      <c r="T85" s="130"/>
    </row>
    <row r="86" spans="1:20" ht="15" customHeight="1" x14ac:dyDescent="0.2">
      <c r="A86" s="30">
        <v>88</v>
      </c>
      <c r="B86" s="33"/>
      <c r="C86" s="52"/>
      <c r="D86" s="52"/>
      <c r="E86" s="49"/>
      <c r="F86" s="52" t="s">
        <v>101</v>
      </c>
      <c r="G86" s="49"/>
      <c r="H86" s="115">
        <v>945.08199999999988</v>
      </c>
      <c r="I86" s="115">
        <v>500</v>
      </c>
      <c r="J86" s="115">
        <v>3710.8971276338998</v>
      </c>
      <c r="K86" s="115">
        <v>7117.8635575390981</v>
      </c>
      <c r="L86" s="115">
        <v>7914.3748444075827</v>
      </c>
      <c r="M86" s="115">
        <v>5032.8240386400003</v>
      </c>
      <c r="N86" s="49"/>
      <c r="O86" s="49"/>
      <c r="P86" s="49"/>
      <c r="Q86" s="49"/>
      <c r="R86" s="49"/>
      <c r="S86" s="7"/>
      <c r="T86" s="130"/>
    </row>
    <row r="87" spans="1:20" ht="15" customHeight="1" x14ac:dyDescent="0.2">
      <c r="A87" s="30">
        <v>89</v>
      </c>
      <c r="B87" s="33"/>
      <c r="C87" s="52"/>
      <c r="D87" s="52"/>
      <c r="E87" s="49"/>
      <c r="F87" s="52" t="s">
        <v>102</v>
      </c>
      <c r="G87" s="49"/>
      <c r="H87" s="115">
        <v>83.69</v>
      </c>
      <c r="I87" s="115">
        <v>2506.341784407583</v>
      </c>
      <c r="J87" s="115">
        <v>4064.7582458800002</v>
      </c>
      <c r="K87" s="115">
        <v>1816.6955837200001</v>
      </c>
      <c r="L87" s="115">
        <v>1239.3683995399999</v>
      </c>
      <c r="M87" s="115">
        <v>1372.9367999999997</v>
      </c>
      <c r="N87" s="49"/>
      <c r="O87" s="49"/>
      <c r="P87" s="49"/>
      <c r="Q87" s="49"/>
      <c r="R87" s="49"/>
      <c r="S87" s="7"/>
      <c r="T87" s="130"/>
    </row>
    <row r="88" spans="1:20" ht="15" customHeight="1" x14ac:dyDescent="0.2">
      <c r="A88" s="30">
        <v>90</v>
      </c>
      <c r="B88" s="33"/>
      <c r="C88" s="52"/>
      <c r="D88" s="52"/>
      <c r="E88" s="49"/>
      <c r="F88" s="52" t="s">
        <v>103</v>
      </c>
      <c r="G88" s="49"/>
      <c r="H88" s="115">
        <v>0</v>
      </c>
      <c r="I88" s="115">
        <v>0</v>
      </c>
      <c r="J88" s="115">
        <v>0</v>
      </c>
      <c r="K88" s="115">
        <v>0</v>
      </c>
      <c r="L88" s="115">
        <v>0</v>
      </c>
      <c r="M88" s="115">
        <v>0</v>
      </c>
      <c r="N88" s="49"/>
      <c r="O88" s="49"/>
      <c r="P88" s="49"/>
      <c r="Q88" s="49"/>
      <c r="R88" s="49"/>
      <c r="S88" s="7"/>
      <c r="T88" s="130"/>
    </row>
    <row r="89" spans="1:20" ht="15" customHeight="1" x14ac:dyDescent="0.2">
      <c r="A89" s="30">
        <v>91</v>
      </c>
      <c r="B89" s="33"/>
      <c r="C89" s="52"/>
      <c r="D89" s="52"/>
      <c r="E89" s="49"/>
      <c r="F89" s="52" t="s">
        <v>104</v>
      </c>
      <c r="G89" s="49"/>
      <c r="H89" s="115">
        <v>197.55600000000001</v>
      </c>
      <c r="I89" s="115">
        <v>47.874584407582937</v>
      </c>
      <c r="J89" s="115">
        <v>0</v>
      </c>
      <c r="K89" s="115">
        <v>0</v>
      </c>
      <c r="L89" s="115">
        <v>0</v>
      </c>
      <c r="M89" s="115">
        <v>0</v>
      </c>
      <c r="N89" s="49"/>
      <c r="O89" s="49"/>
      <c r="P89" s="49"/>
      <c r="Q89" s="49"/>
      <c r="R89" s="49"/>
      <c r="S89" s="7"/>
      <c r="T89" s="130"/>
    </row>
    <row r="90" spans="1:20" ht="15" customHeight="1" thickBot="1" x14ac:dyDescent="0.25">
      <c r="A90" s="30">
        <v>92</v>
      </c>
      <c r="B90" s="33"/>
      <c r="C90" s="52"/>
      <c r="D90" s="52"/>
      <c r="E90" s="49"/>
      <c r="F90" s="52" t="s">
        <v>105</v>
      </c>
      <c r="G90" s="49"/>
      <c r="H90" s="115">
        <v>0</v>
      </c>
      <c r="I90" s="115">
        <v>0</v>
      </c>
      <c r="J90" s="115">
        <v>0</v>
      </c>
      <c r="K90" s="115">
        <v>0</v>
      </c>
      <c r="L90" s="115">
        <v>0</v>
      </c>
      <c r="M90" s="115">
        <v>0</v>
      </c>
      <c r="N90" s="49"/>
      <c r="O90" s="49"/>
      <c r="P90" s="49"/>
      <c r="Q90" s="49"/>
      <c r="R90" s="49"/>
      <c r="S90" s="7"/>
      <c r="T90" s="130"/>
    </row>
    <row r="91" spans="1:20" ht="15" customHeight="1" thickBot="1" x14ac:dyDescent="0.25">
      <c r="A91" s="30">
        <v>93</v>
      </c>
      <c r="B91" s="33"/>
      <c r="C91" s="52"/>
      <c r="D91" s="52"/>
      <c r="E91" s="77" t="s">
        <v>106</v>
      </c>
      <c r="F91" s="52"/>
      <c r="G91" s="49"/>
      <c r="H91" s="116">
        <f t="shared" ref="H91:M91" si="28">SUM(H84:H90)</f>
        <v>11903.329028842229</v>
      </c>
      <c r="I91" s="116">
        <f t="shared" si="28"/>
        <v>11029.711696121898</v>
      </c>
      <c r="J91" s="116">
        <f t="shared" si="28"/>
        <v>28135.373734989542</v>
      </c>
      <c r="K91" s="116">
        <f t="shared" si="28"/>
        <v>36626.986432523605</v>
      </c>
      <c r="L91" s="116">
        <f t="shared" si="28"/>
        <v>21898.221653767581</v>
      </c>
      <c r="M91" s="116">
        <f t="shared" si="28"/>
        <v>33476.12539804</v>
      </c>
      <c r="N91" s="49"/>
      <c r="O91" s="49"/>
      <c r="P91" s="49"/>
      <c r="Q91" s="49"/>
      <c r="R91" s="49"/>
      <c r="S91" s="7"/>
      <c r="T91" s="130" t="s">
        <v>107</v>
      </c>
    </row>
    <row r="92" spans="1:20" ht="15" customHeight="1" thickBot="1" x14ac:dyDescent="0.25">
      <c r="A92" s="30">
        <v>94</v>
      </c>
      <c r="B92" s="33"/>
      <c r="C92" s="52"/>
      <c r="D92" s="79" t="s">
        <v>64</v>
      </c>
      <c r="E92" s="49"/>
      <c r="F92" s="52" t="s">
        <v>108</v>
      </c>
      <c r="G92" s="49"/>
      <c r="H92" s="115"/>
      <c r="I92" s="115"/>
      <c r="J92" s="115"/>
      <c r="K92" s="115"/>
      <c r="L92" s="115"/>
      <c r="M92" s="115"/>
      <c r="N92" s="49"/>
      <c r="O92" s="49"/>
      <c r="P92" s="49"/>
      <c r="Q92" s="49"/>
      <c r="R92" s="49"/>
      <c r="S92" s="7"/>
      <c r="T92" s="130"/>
    </row>
    <row r="93" spans="1:20" ht="15" customHeight="1" thickBot="1" x14ac:dyDescent="0.25">
      <c r="A93" s="30">
        <v>95</v>
      </c>
      <c r="B93" s="33"/>
      <c r="C93" s="52"/>
      <c r="D93" s="52"/>
      <c r="E93" s="77" t="s">
        <v>109</v>
      </c>
      <c r="F93" s="77"/>
      <c r="G93" s="49"/>
      <c r="H93" s="116">
        <f t="shared" ref="H93:M93" si="29">H91-H92</f>
        <v>11903.329028842229</v>
      </c>
      <c r="I93" s="116">
        <f t="shared" si="29"/>
        <v>11029.711696121898</v>
      </c>
      <c r="J93" s="116">
        <f t="shared" si="29"/>
        <v>28135.373734989542</v>
      </c>
      <c r="K93" s="116">
        <f t="shared" si="29"/>
        <v>36626.986432523605</v>
      </c>
      <c r="L93" s="116">
        <f t="shared" si="29"/>
        <v>21898.221653767581</v>
      </c>
      <c r="M93" s="116">
        <f t="shared" si="29"/>
        <v>33476.12539804</v>
      </c>
      <c r="N93" s="49"/>
      <c r="O93" s="49"/>
      <c r="P93" s="49"/>
      <c r="Q93" s="49"/>
      <c r="R93" s="49"/>
      <c r="S93" s="7"/>
      <c r="T93" s="130"/>
    </row>
    <row r="94" spans="1:20" ht="15" customHeight="1" x14ac:dyDescent="0.2">
      <c r="A94" s="30">
        <v>96</v>
      </c>
      <c r="B94" s="33"/>
      <c r="C94" s="52"/>
      <c r="D94" s="52"/>
      <c r="E94" s="77"/>
      <c r="F94" s="77"/>
      <c r="G94" s="49"/>
      <c r="H94" s="94"/>
      <c r="I94" s="94"/>
      <c r="J94" s="94"/>
      <c r="K94" s="94"/>
      <c r="L94" s="94"/>
      <c r="M94" s="94"/>
      <c r="N94" s="49"/>
      <c r="O94" s="49"/>
      <c r="P94" s="49"/>
      <c r="Q94" s="49"/>
      <c r="R94" s="49"/>
      <c r="S94" s="7"/>
      <c r="T94" s="130"/>
    </row>
    <row r="95" spans="1:20" ht="30" customHeight="1" x14ac:dyDescent="0.25">
      <c r="A95" s="30">
        <v>97</v>
      </c>
      <c r="B95" s="69"/>
      <c r="C95" s="49"/>
      <c r="D95" s="49"/>
      <c r="E95" s="49"/>
      <c r="F95" s="49"/>
      <c r="G95" s="84"/>
      <c r="H95" s="21" t="s">
        <v>37</v>
      </c>
      <c r="I95" s="21" t="s">
        <v>38</v>
      </c>
      <c r="J95" s="21" t="s">
        <v>39</v>
      </c>
      <c r="K95" s="21" t="s">
        <v>40</v>
      </c>
      <c r="L95" s="21" t="s">
        <v>41</v>
      </c>
      <c r="M95" s="21" t="s">
        <v>42</v>
      </c>
      <c r="N95" s="14"/>
      <c r="O95" s="49"/>
      <c r="P95" s="49"/>
      <c r="Q95" s="49"/>
      <c r="R95" s="49"/>
      <c r="S95" s="7"/>
      <c r="T95" s="130"/>
    </row>
    <row r="96" spans="1:20" ht="15" customHeight="1" x14ac:dyDescent="0.25">
      <c r="A96" s="30">
        <v>98</v>
      </c>
      <c r="B96" s="69"/>
      <c r="C96" s="49"/>
      <c r="D96" s="49"/>
      <c r="E96" s="49"/>
      <c r="F96" s="49"/>
      <c r="G96" s="137" t="str">
        <f>IF(ISNUMBER(#REF!),"for year ended","")</f>
        <v/>
      </c>
      <c r="H96" s="98" t="str">
        <f>IF(ISNUMBER(#REF!),DATE(YEAR(#REF!),MONTH(#REF!),DAY(#REF!))-1,"")</f>
        <v/>
      </c>
      <c r="I96" s="98" t="str">
        <f>IF(ISNUMBER(#REF!),DATE(YEAR(#REF!)+1,MONTH(#REF!),DAY(#REF!))-1,"")</f>
        <v/>
      </c>
      <c r="J96" s="98" t="str">
        <f>IF(ISNUMBER(#REF!),DATE(YEAR(#REF!)+2,MONTH(#REF!),DAY(#REF!))-1,"")</f>
        <v/>
      </c>
      <c r="K96" s="98" t="str">
        <f>IF(ISNUMBER(#REF!),DATE(YEAR(#REF!)+3,MONTH(#REF!),DAY(#REF!))-1,"")</f>
        <v/>
      </c>
      <c r="L96" s="98" t="str">
        <f>IF(ISNUMBER(#REF!),DATE(YEAR(#REF!)+4,MONTH(#REF!),DAY(#REF!))-1,"")</f>
        <v/>
      </c>
      <c r="M96" s="98" t="str">
        <f>IF(ISNUMBER(#REF!),DATE(YEAR(#REF!)+5,MONTH(#REF!),DAY(#REF!))-1,"")</f>
        <v/>
      </c>
      <c r="N96" s="14"/>
      <c r="O96" s="49"/>
      <c r="P96" s="49"/>
      <c r="Q96" s="49"/>
      <c r="R96" s="49"/>
      <c r="S96" s="7"/>
      <c r="T96" s="130"/>
    </row>
    <row r="97" spans="1:20" ht="30" customHeight="1" x14ac:dyDescent="0.3">
      <c r="A97" s="30">
        <v>99</v>
      </c>
      <c r="B97" s="33"/>
      <c r="C97" s="71" t="s">
        <v>110</v>
      </c>
      <c r="D97" s="49"/>
      <c r="E97" s="77"/>
      <c r="F97" s="49"/>
      <c r="G97" s="49"/>
      <c r="H97" s="92" t="s">
        <v>69</v>
      </c>
      <c r="I97" s="49"/>
      <c r="J97" s="49"/>
      <c r="K97" s="49"/>
      <c r="L97" s="49"/>
      <c r="M97" s="100"/>
      <c r="N97" s="14"/>
      <c r="O97" s="14"/>
      <c r="P97" s="14"/>
      <c r="Q97" s="14"/>
      <c r="R97" s="14"/>
      <c r="S97" s="7"/>
      <c r="T97" s="130"/>
    </row>
    <row r="98" spans="1:20" ht="15" customHeight="1" x14ac:dyDescent="0.2">
      <c r="A98" s="30">
        <v>100</v>
      </c>
      <c r="B98" s="33"/>
      <c r="C98" s="52"/>
      <c r="D98" s="52"/>
      <c r="E98" s="77"/>
      <c r="F98" s="52" t="s">
        <v>99</v>
      </c>
      <c r="G98" s="49"/>
      <c r="H98" s="115">
        <v>438.96199999999999</v>
      </c>
      <c r="I98" s="115">
        <v>7343.0854739999995</v>
      </c>
      <c r="J98" s="115">
        <v>8008.0854740000004</v>
      </c>
      <c r="K98" s="115">
        <v>12390.207374</v>
      </c>
      <c r="L98" s="115">
        <v>15510.207373999998</v>
      </c>
      <c r="M98" s="115">
        <v>9505.3857560000015</v>
      </c>
      <c r="N98" s="49"/>
      <c r="O98" s="49"/>
      <c r="P98" s="49"/>
      <c r="Q98" s="49"/>
      <c r="R98" s="49"/>
      <c r="S98" s="7"/>
      <c r="T98" s="130"/>
    </row>
    <row r="99" spans="1:20" ht="15" customHeight="1" x14ac:dyDescent="0.2">
      <c r="A99" s="30">
        <v>101</v>
      </c>
      <c r="B99" s="33"/>
      <c r="C99" s="52"/>
      <c r="D99" s="52"/>
      <c r="E99" s="77"/>
      <c r="F99" s="52" t="s">
        <v>100</v>
      </c>
      <c r="G99" s="49"/>
      <c r="H99" s="115">
        <v>15788.902</v>
      </c>
      <c r="I99" s="115">
        <v>9379.1985000000004</v>
      </c>
      <c r="J99" s="115">
        <v>8058.2375999999995</v>
      </c>
      <c r="K99" s="115">
        <v>11786.069049999998</v>
      </c>
      <c r="L99" s="115">
        <v>6723.5792999999994</v>
      </c>
      <c r="M99" s="115">
        <v>7192.2035499999993</v>
      </c>
      <c r="N99" s="49"/>
      <c r="O99" s="49"/>
      <c r="P99" s="49"/>
      <c r="Q99" s="49"/>
      <c r="R99" s="49"/>
      <c r="S99" s="7"/>
      <c r="T99" s="130"/>
    </row>
    <row r="100" spans="1:20" ht="15" customHeight="1" x14ac:dyDescent="0.2">
      <c r="A100" s="30">
        <v>102</v>
      </c>
      <c r="B100" s="33"/>
      <c r="C100" s="52"/>
      <c r="D100" s="52"/>
      <c r="E100" s="77"/>
      <c r="F100" s="52" t="s">
        <v>101</v>
      </c>
      <c r="G100" s="49"/>
      <c r="H100" s="115">
        <v>30469.877</v>
      </c>
      <c r="I100" s="115">
        <v>18894.043379999999</v>
      </c>
      <c r="J100" s="115">
        <v>24590.977199999998</v>
      </c>
      <c r="K100" s="115">
        <v>20199.303399999997</v>
      </c>
      <c r="L100" s="115">
        <v>19350.943299999999</v>
      </c>
      <c r="M100" s="115">
        <v>21569.095100000002</v>
      </c>
      <c r="N100" s="49"/>
      <c r="O100" s="49"/>
      <c r="P100" s="49"/>
      <c r="Q100" s="49"/>
      <c r="R100" s="49"/>
      <c r="S100" s="7"/>
      <c r="T100" s="130"/>
    </row>
    <row r="101" spans="1:20" ht="15" customHeight="1" x14ac:dyDescent="0.2">
      <c r="A101" s="30">
        <v>103</v>
      </c>
      <c r="B101" s="33"/>
      <c r="C101" s="52"/>
      <c r="D101" s="52"/>
      <c r="E101" s="77"/>
      <c r="F101" s="52" t="s">
        <v>102</v>
      </c>
      <c r="G101" s="49"/>
      <c r="H101" s="115">
        <v>2758.846</v>
      </c>
      <c r="I101" s="115">
        <v>2636.232</v>
      </c>
      <c r="J101" s="115">
        <v>2555.2800000000002</v>
      </c>
      <c r="K101" s="115">
        <v>2555.2800000000002</v>
      </c>
      <c r="L101" s="115">
        <v>2555.2800000000002</v>
      </c>
      <c r="M101" s="115">
        <v>2555.2800000000002</v>
      </c>
      <c r="N101" s="49"/>
      <c r="O101" s="49"/>
      <c r="P101" s="49"/>
      <c r="Q101" s="49"/>
      <c r="R101" s="49"/>
      <c r="S101" s="7"/>
      <c r="T101" s="130"/>
    </row>
    <row r="102" spans="1:20" ht="15" customHeight="1" x14ac:dyDescent="0.2">
      <c r="A102" s="30">
        <v>104</v>
      </c>
      <c r="B102" s="33"/>
      <c r="C102" s="52"/>
      <c r="D102" s="52"/>
      <c r="E102" s="77"/>
      <c r="F102" s="52" t="s">
        <v>103</v>
      </c>
      <c r="G102" s="49"/>
      <c r="H102" s="115">
        <v>706.93799999999999</v>
      </c>
      <c r="I102" s="115">
        <v>2063.2406000000001</v>
      </c>
      <c r="J102" s="115">
        <v>1146.6054000000001</v>
      </c>
      <c r="K102" s="115">
        <v>1721.171</v>
      </c>
      <c r="L102" s="115">
        <v>1647.9414000000002</v>
      </c>
      <c r="M102" s="115">
        <v>1989.9906000000001</v>
      </c>
      <c r="N102" s="49"/>
      <c r="O102" s="49"/>
      <c r="P102" s="49"/>
      <c r="Q102" s="49"/>
      <c r="R102" s="49"/>
      <c r="S102" s="7"/>
      <c r="T102" s="130"/>
    </row>
    <row r="103" spans="1:20" ht="15" customHeight="1" x14ac:dyDescent="0.2">
      <c r="A103" s="30">
        <v>105</v>
      </c>
      <c r="B103" s="33"/>
      <c r="C103" s="52"/>
      <c r="D103" s="52"/>
      <c r="E103" s="77"/>
      <c r="F103" s="52" t="s">
        <v>104</v>
      </c>
      <c r="G103" s="49"/>
      <c r="H103" s="115">
        <v>8597.0300000000007</v>
      </c>
      <c r="I103" s="115">
        <v>9311.5691939999997</v>
      </c>
      <c r="J103" s="115">
        <v>9022.8615060000011</v>
      </c>
      <c r="K103" s="115">
        <v>9022.8615060000011</v>
      </c>
      <c r="L103" s="115">
        <v>9022.8615060000011</v>
      </c>
      <c r="M103" s="115">
        <v>8948.4615060000015</v>
      </c>
      <c r="N103" s="49"/>
      <c r="O103" s="49"/>
      <c r="P103" s="49"/>
      <c r="Q103" s="49"/>
      <c r="R103" s="49"/>
      <c r="S103" s="7"/>
      <c r="T103" s="130"/>
    </row>
    <row r="104" spans="1:20" ht="15" customHeight="1" thickBot="1" x14ac:dyDescent="0.25">
      <c r="A104" s="30">
        <v>106</v>
      </c>
      <c r="B104" s="33"/>
      <c r="C104" s="52"/>
      <c r="D104" s="52"/>
      <c r="E104" s="77"/>
      <c r="F104" s="52" t="s">
        <v>105</v>
      </c>
      <c r="G104" s="49"/>
      <c r="H104" s="115">
        <v>937.02200000000005</v>
      </c>
      <c r="I104" s="115">
        <v>4168.2551783999997</v>
      </c>
      <c r="J104" s="115">
        <v>4369.4452104000002</v>
      </c>
      <c r="K104" s="115">
        <v>3381.4271732000002</v>
      </c>
      <c r="L104" s="115">
        <v>4319.0086155999988</v>
      </c>
      <c r="M104" s="115">
        <v>2576.9552416000001</v>
      </c>
      <c r="N104" s="49"/>
      <c r="O104" s="49"/>
      <c r="P104" s="49"/>
      <c r="Q104" s="49"/>
      <c r="R104" s="49"/>
      <c r="S104" s="7"/>
      <c r="T104" s="130"/>
    </row>
    <row r="105" spans="1:20" ht="15" customHeight="1" thickBot="1" x14ac:dyDescent="0.25">
      <c r="A105" s="30">
        <v>107</v>
      </c>
      <c r="B105" s="33"/>
      <c r="C105" s="52"/>
      <c r="D105" s="52"/>
      <c r="E105" s="77" t="s">
        <v>111</v>
      </c>
      <c r="F105" s="52"/>
      <c r="G105" s="49"/>
      <c r="H105" s="116">
        <f t="shared" ref="H105:M105" si="30">SUM(H98:H104)</f>
        <v>59697.576999999997</v>
      </c>
      <c r="I105" s="116">
        <f t="shared" si="30"/>
        <v>53795.6243264</v>
      </c>
      <c r="J105" s="116">
        <f t="shared" si="30"/>
        <v>57751.492390399995</v>
      </c>
      <c r="K105" s="116">
        <f t="shared" si="30"/>
        <v>61056.319503199993</v>
      </c>
      <c r="L105" s="116">
        <f t="shared" si="30"/>
        <v>59129.821495599994</v>
      </c>
      <c r="M105" s="116">
        <f t="shared" si="30"/>
        <v>54337.371753599997</v>
      </c>
      <c r="N105" s="49"/>
      <c r="O105" s="49"/>
      <c r="P105" s="49"/>
      <c r="Q105" s="49"/>
      <c r="R105" s="49"/>
      <c r="S105" s="7"/>
      <c r="T105" s="130" t="s">
        <v>112</v>
      </c>
    </row>
    <row r="106" spans="1:20" ht="15" customHeight="1" thickBot="1" x14ac:dyDescent="0.25">
      <c r="A106" s="30">
        <v>108</v>
      </c>
      <c r="B106" s="33"/>
      <c r="C106" s="52"/>
      <c r="D106" s="79" t="s">
        <v>64</v>
      </c>
      <c r="E106" s="49"/>
      <c r="F106" s="52" t="s">
        <v>113</v>
      </c>
      <c r="G106" s="49"/>
      <c r="H106" s="115"/>
      <c r="I106" s="115"/>
      <c r="J106" s="115"/>
      <c r="K106" s="115"/>
      <c r="L106" s="115"/>
      <c r="M106" s="115"/>
      <c r="N106" s="49"/>
      <c r="O106" s="49"/>
      <c r="P106" s="49"/>
      <c r="Q106" s="49"/>
      <c r="R106" s="49"/>
      <c r="S106" s="7"/>
      <c r="T106" s="130"/>
    </row>
    <row r="107" spans="1:20" ht="15" customHeight="1" thickBot="1" x14ac:dyDescent="0.25">
      <c r="A107" s="30">
        <v>109</v>
      </c>
      <c r="B107" s="33"/>
      <c r="C107" s="52"/>
      <c r="D107" s="52"/>
      <c r="E107" s="77" t="s">
        <v>114</v>
      </c>
      <c r="F107" s="77"/>
      <c r="G107" s="49"/>
      <c r="H107" s="116">
        <f t="shared" ref="H107:M107" si="31">H105-H106</f>
        <v>59697.576999999997</v>
      </c>
      <c r="I107" s="116">
        <f t="shared" si="31"/>
        <v>53795.6243264</v>
      </c>
      <c r="J107" s="116">
        <f t="shared" si="31"/>
        <v>57751.492390399995</v>
      </c>
      <c r="K107" s="116">
        <f t="shared" si="31"/>
        <v>61056.319503199993</v>
      </c>
      <c r="L107" s="116">
        <f t="shared" si="31"/>
        <v>59129.821495599994</v>
      </c>
      <c r="M107" s="116">
        <f t="shared" si="31"/>
        <v>54337.371753599997</v>
      </c>
      <c r="N107" s="49"/>
      <c r="O107" s="49"/>
      <c r="P107" s="49"/>
      <c r="Q107" s="49"/>
      <c r="R107" s="49"/>
      <c r="S107" s="7"/>
      <c r="T107" s="130"/>
    </row>
    <row r="108" spans="1:20" ht="15" customHeight="1" x14ac:dyDescent="0.2">
      <c r="A108" s="30">
        <v>110</v>
      </c>
      <c r="B108" s="33"/>
      <c r="C108" s="52"/>
      <c r="D108" s="52"/>
      <c r="E108" s="77"/>
      <c r="F108" s="77"/>
      <c r="G108" s="49"/>
      <c r="H108" s="94"/>
      <c r="I108" s="94"/>
      <c r="J108" s="94"/>
      <c r="K108" s="94"/>
      <c r="L108" s="94"/>
      <c r="M108" s="94"/>
      <c r="N108" s="49"/>
      <c r="O108" s="49"/>
      <c r="P108" s="49"/>
      <c r="Q108" s="49"/>
      <c r="R108" s="49"/>
      <c r="S108" s="7"/>
      <c r="T108" s="130"/>
    </row>
    <row r="109" spans="1:20" ht="30" customHeight="1" x14ac:dyDescent="0.25">
      <c r="A109" s="30">
        <v>111</v>
      </c>
      <c r="B109" s="69"/>
      <c r="C109" s="49"/>
      <c r="D109" s="49"/>
      <c r="E109" s="49"/>
      <c r="F109" s="49"/>
      <c r="G109" s="84"/>
      <c r="H109" s="21" t="s">
        <v>37</v>
      </c>
      <c r="I109" s="21" t="s">
        <v>38</v>
      </c>
      <c r="J109" s="21" t="s">
        <v>39</v>
      </c>
      <c r="K109" s="21" t="s">
        <v>40</v>
      </c>
      <c r="L109" s="21" t="s">
        <v>41</v>
      </c>
      <c r="M109" s="21" t="s">
        <v>42</v>
      </c>
      <c r="N109" s="14"/>
      <c r="O109" s="49"/>
      <c r="P109" s="49"/>
      <c r="Q109" s="49"/>
      <c r="R109" s="49"/>
      <c r="S109" s="7"/>
      <c r="T109" s="130"/>
    </row>
    <row r="110" spans="1:20" ht="15" customHeight="1" x14ac:dyDescent="0.25">
      <c r="A110" s="30">
        <v>112</v>
      </c>
      <c r="B110" s="69"/>
      <c r="C110" s="49"/>
      <c r="D110" s="49"/>
      <c r="E110" s="49"/>
      <c r="F110" s="49"/>
      <c r="G110" s="137" t="str">
        <f>IF(ISNUMBER(#REF!),"for year ended","")</f>
        <v/>
      </c>
      <c r="H110" s="98" t="str">
        <f>IF(ISNUMBER(#REF!),DATE(YEAR(#REF!),MONTH(#REF!),DAY(#REF!))-1,"")</f>
        <v/>
      </c>
      <c r="I110" s="98" t="str">
        <f>IF(ISNUMBER(#REF!),DATE(YEAR(#REF!)+1,MONTH(#REF!),DAY(#REF!))-1,"")</f>
        <v/>
      </c>
      <c r="J110" s="98" t="str">
        <f>IF(ISNUMBER(#REF!),DATE(YEAR(#REF!)+2,MONTH(#REF!),DAY(#REF!))-1,"")</f>
        <v/>
      </c>
      <c r="K110" s="98" t="str">
        <f>IF(ISNUMBER(#REF!),DATE(YEAR(#REF!)+3,MONTH(#REF!),DAY(#REF!))-1,"")</f>
        <v/>
      </c>
      <c r="L110" s="98" t="str">
        <f>IF(ISNUMBER(#REF!),DATE(YEAR(#REF!)+4,MONTH(#REF!),DAY(#REF!))-1,"")</f>
        <v/>
      </c>
      <c r="M110" s="98" t="str">
        <f>IF(ISNUMBER(#REF!),DATE(YEAR(#REF!)+5,MONTH(#REF!),DAY(#REF!))-1,"")</f>
        <v/>
      </c>
      <c r="N110" s="14"/>
      <c r="O110" s="49"/>
      <c r="P110" s="49"/>
      <c r="Q110" s="49"/>
      <c r="R110" s="49"/>
      <c r="S110" s="7"/>
      <c r="T110" s="130"/>
    </row>
    <row r="111" spans="1:20" ht="30" customHeight="1" x14ac:dyDescent="0.3">
      <c r="A111" s="30">
        <v>113</v>
      </c>
      <c r="B111" s="33"/>
      <c r="C111" s="71" t="s">
        <v>115</v>
      </c>
      <c r="D111" s="49"/>
      <c r="E111" s="77"/>
      <c r="F111" s="49"/>
      <c r="G111" s="49"/>
      <c r="H111" s="84"/>
      <c r="I111" s="84"/>
      <c r="J111" s="84"/>
      <c r="K111" s="84"/>
      <c r="L111" s="84"/>
      <c r="M111" s="84"/>
      <c r="N111" s="14"/>
      <c r="O111" s="14"/>
      <c r="P111" s="14"/>
      <c r="Q111" s="14"/>
      <c r="R111" s="14"/>
      <c r="S111" s="7"/>
      <c r="T111" s="130"/>
    </row>
    <row r="112" spans="1:20" x14ac:dyDescent="0.2">
      <c r="A112" s="30">
        <v>114</v>
      </c>
      <c r="B112" s="33"/>
      <c r="C112" s="52"/>
      <c r="D112" s="52"/>
      <c r="E112" s="49"/>
      <c r="F112" s="83" t="s">
        <v>116</v>
      </c>
      <c r="G112" s="49"/>
      <c r="H112" s="92" t="s">
        <v>69</v>
      </c>
      <c r="I112" s="49"/>
      <c r="J112" s="49"/>
      <c r="K112" s="49"/>
      <c r="L112" s="49"/>
      <c r="M112" s="49"/>
      <c r="N112" s="49"/>
      <c r="O112" s="49"/>
      <c r="P112" s="49"/>
      <c r="Q112" s="49"/>
      <c r="R112" s="49"/>
      <c r="S112" s="7"/>
      <c r="T112" s="130"/>
    </row>
    <row r="113" spans="1:20" ht="15" customHeight="1" x14ac:dyDescent="0.2">
      <c r="A113" s="30">
        <v>115</v>
      </c>
      <c r="B113" s="33"/>
      <c r="C113" s="52"/>
      <c r="D113" s="52"/>
      <c r="E113" s="49"/>
      <c r="F113" s="127" t="s">
        <v>751</v>
      </c>
      <c r="G113" s="49"/>
      <c r="H113" s="115">
        <v>8000</v>
      </c>
      <c r="I113" s="115">
        <v>4612</v>
      </c>
      <c r="J113" s="115">
        <v>4612</v>
      </c>
      <c r="K113" s="115">
        <v>4612</v>
      </c>
      <c r="L113" s="115">
        <v>4612</v>
      </c>
      <c r="M113" s="115">
        <v>4612</v>
      </c>
      <c r="N113" s="49"/>
      <c r="O113" s="49"/>
      <c r="P113" s="49"/>
      <c r="Q113" s="49"/>
      <c r="R113" s="49"/>
      <c r="S113" s="7"/>
      <c r="T113" s="130"/>
    </row>
    <row r="114" spans="1:20" ht="15" customHeight="1" x14ac:dyDescent="0.2">
      <c r="A114" s="30">
        <v>116</v>
      </c>
      <c r="B114" s="33"/>
      <c r="C114" s="52"/>
      <c r="D114" s="52"/>
      <c r="E114" s="49"/>
      <c r="F114" s="127" t="s">
        <v>117</v>
      </c>
      <c r="G114" s="49"/>
      <c r="H114" s="115"/>
      <c r="I114" s="115"/>
      <c r="J114" s="115"/>
      <c r="K114" s="115"/>
      <c r="L114" s="115"/>
      <c r="M114" s="115"/>
      <c r="N114" s="49"/>
      <c r="O114" s="49"/>
      <c r="P114" s="49"/>
      <c r="Q114" s="49"/>
      <c r="R114" s="49"/>
      <c r="S114" s="7"/>
      <c r="T114" s="130"/>
    </row>
    <row r="115" spans="1:20" ht="15" customHeight="1" x14ac:dyDescent="0.2">
      <c r="A115" s="30">
        <v>117</v>
      </c>
      <c r="B115" s="33"/>
      <c r="C115" s="52"/>
      <c r="D115" s="52"/>
      <c r="E115" s="49"/>
      <c r="F115" s="127" t="s">
        <v>117</v>
      </c>
      <c r="G115" s="49"/>
      <c r="H115" s="115"/>
      <c r="I115" s="115"/>
      <c r="J115" s="115"/>
      <c r="K115" s="115"/>
      <c r="L115" s="115"/>
      <c r="M115" s="115"/>
      <c r="N115" s="49"/>
      <c r="O115" s="49"/>
      <c r="P115" s="49"/>
      <c r="Q115" s="49"/>
      <c r="R115" s="49"/>
      <c r="S115" s="7"/>
      <c r="T115" s="130"/>
    </row>
    <row r="116" spans="1:20" ht="15" customHeight="1" x14ac:dyDescent="0.2">
      <c r="A116" s="30">
        <v>118</v>
      </c>
      <c r="B116" s="33"/>
      <c r="C116" s="52"/>
      <c r="D116" s="52"/>
      <c r="E116" s="49"/>
      <c r="F116" s="127" t="s">
        <v>117</v>
      </c>
      <c r="G116" s="49"/>
      <c r="H116" s="115"/>
      <c r="I116" s="115"/>
      <c r="J116" s="115"/>
      <c r="K116" s="115"/>
      <c r="L116" s="115"/>
      <c r="M116" s="115"/>
      <c r="N116" s="49"/>
      <c r="O116" s="49"/>
      <c r="P116" s="49"/>
      <c r="Q116" s="49"/>
      <c r="R116" s="49"/>
      <c r="S116" s="7"/>
      <c r="T116" s="130"/>
    </row>
    <row r="117" spans="1:20" ht="15" customHeight="1" x14ac:dyDescent="0.2">
      <c r="A117" s="30">
        <v>119</v>
      </c>
      <c r="B117" s="33"/>
      <c r="C117" s="52"/>
      <c r="D117" s="52"/>
      <c r="E117" s="49"/>
      <c r="F117" s="127" t="s">
        <v>117</v>
      </c>
      <c r="G117" s="49"/>
      <c r="H117" s="115"/>
      <c r="I117" s="115"/>
      <c r="J117" s="115"/>
      <c r="K117" s="115"/>
      <c r="L117" s="115"/>
      <c r="M117" s="115"/>
      <c r="N117" s="49"/>
      <c r="O117" s="49"/>
      <c r="P117" s="49"/>
      <c r="Q117" s="49"/>
      <c r="R117" s="49"/>
      <c r="S117" s="7"/>
      <c r="T117" s="130"/>
    </row>
    <row r="118" spans="1:20" s="6" customFormat="1" ht="15" customHeight="1" x14ac:dyDescent="0.2">
      <c r="A118" s="30">
        <v>120</v>
      </c>
      <c r="B118" s="33"/>
      <c r="C118" s="52"/>
      <c r="D118" s="52"/>
      <c r="E118" s="81"/>
      <c r="F118" s="68" t="s">
        <v>93</v>
      </c>
      <c r="G118" s="81"/>
      <c r="H118" s="88"/>
      <c r="I118" s="88"/>
      <c r="J118" s="87"/>
      <c r="K118" s="87"/>
      <c r="L118" s="87"/>
      <c r="M118" s="88"/>
      <c r="N118" s="49"/>
      <c r="O118" s="50"/>
      <c r="P118" s="50"/>
      <c r="Q118" s="49"/>
      <c r="R118" s="49"/>
      <c r="S118" s="7"/>
      <c r="T118" s="130"/>
    </row>
    <row r="119" spans="1:20" ht="15" customHeight="1" thickBot="1" x14ac:dyDescent="0.25">
      <c r="A119" s="30">
        <v>121</v>
      </c>
      <c r="B119" s="33"/>
      <c r="C119" s="52"/>
      <c r="D119" s="52"/>
      <c r="E119" s="49"/>
      <c r="F119" s="52" t="s">
        <v>118</v>
      </c>
      <c r="G119" s="49"/>
      <c r="H119" s="115"/>
      <c r="I119" s="115"/>
      <c r="J119" s="115"/>
      <c r="K119" s="115"/>
      <c r="L119" s="115"/>
      <c r="M119" s="115"/>
      <c r="N119" s="49"/>
      <c r="O119" s="49"/>
      <c r="P119" s="49"/>
      <c r="Q119" s="49"/>
      <c r="R119" s="49"/>
      <c r="S119" s="7"/>
      <c r="T119" s="130"/>
    </row>
    <row r="120" spans="1:20" ht="15" customHeight="1" thickBot="1" x14ac:dyDescent="0.25">
      <c r="A120" s="30">
        <v>122</v>
      </c>
      <c r="B120" s="33"/>
      <c r="C120" s="52"/>
      <c r="D120" s="79"/>
      <c r="E120" s="77" t="s">
        <v>119</v>
      </c>
      <c r="F120" s="52"/>
      <c r="G120" s="49"/>
      <c r="H120" s="116">
        <f t="shared" ref="H120:M120" si="32">SUM(H113:H117,H119)</f>
        <v>8000</v>
      </c>
      <c r="I120" s="116">
        <f t="shared" si="32"/>
        <v>4612</v>
      </c>
      <c r="J120" s="116">
        <f t="shared" si="32"/>
        <v>4612</v>
      </c>
      <c r="K120" s="116">
        <f t="shared" si="32"/>
        <v>4612</v>
      </c>
      <c r="L120" s="116">
        <f t="shared" si="32"/>
        <v>4612</v>
      </c>
      <c r="M120" s="116">
        <f t="shared" si="32"/>
        <v>4612</v>
      </c>
      <c r="N120" s="49"/>
      <c r="O120" s="49"/>
      <c r="P120" s="49"/>
      <c r="Q120" s="49"/>
      <c r="R120" s="49"/>
      <c r="S120" s="7"/>
      <c r="T120" s="130" t="s">
        <v>120</v>
      </c>
    </row>
    <row r="121" spans="1:20" ht="15" customHeight="1" thickBot="1" x14ac:dyDescent="0.25">
      <c r="A121" s="30">
        <v>123</v>
      </c>
      <c r="B121" s="33"/>
      <c r="C121" s="52"/>
      <c r="D121" s="79" t="s">
        <v>64</v>
      </c>
      <c r="E121" s="77"/>
      <c r="F121" s="52" t="s">
        <v>121</v>
      </c>
      <c r="G121" s="49"/>
      <c r="H121" s="115">
        <v>5490.0259999999998</v>
      </c>
      <c r="I121" s="115">
        <v>3165</v>
      </c>
      <c r="J121" s="115">
        <v>3165</v>
      </c>
      <c r="K121" s="115">
        <v>3165</v>
      </c>
      <c r="L121" s="115">
        <v>3165</v>
      </c>
      <c r="M121" s="115">
        <v>3165</v>
      </c>
      <c r="N121" s="49"/>
      <c r="O121" s="49"/>
      <c r="P121" s="49"/>
      <c r="Q121" s="49"/>
      <c r="R121" s="49"/>
      <c r="S121" s="7"/>
      <c r="T121" s="130"/>
    </row>
    <row r="122" spans="1:20" ht="13.5" thickBot="1" x14ac:dyDescent="0.25">
      <c r="A122" s="30">
        <v>124</v>
      </c>
      <c r="B122" s="33"/>
      <c r="C122" s="52"/>
      <c r="D122" s="52"/>
      <c r="E122" s="77" t="s">
        <v>122</v>
      </c>
      <c r="F122" s="77"/>
      <c r="G122" s="49"/>
      <c r="H122" s="116">
        <f t="shared" ref="H122:M122" si="33">H120-H121</f>
        <v>2509.9740000000002</v>
      </c>
      <c r="I122" s="116">
        <f t="shared" si="33"/>
        <v>1447</v>
      </c>
      <c r="J122" s="116">
        <f t="shared" si="33"/>
        <v>1447</v>
      </c>
      <c r="K122" s="116">
        <f t="shared" si="33"/>
        <v>1447</v>
      </c>
      <c r="L122" s="116">
        <f t="shared" si="33"/>
        <v>1447</v>
      </c>
      <c r="M122" s="116">
        <f t="shared" si="33"/>
        <v>1447</v>
      </c>
      <c r="N122" s="49"/>
      <c r="O122" s="49"/>
      <c r="P122" s="49"/>
      <c r="Q122" s="49"/>
      <c r="R122" s="49"/>
      <c r="S122" s="7"/>
      <c r="T122" s="130"/>
    </row>
    <row r="123" spans="1:20" s="3" customFormat="1" ht="16.5" customHeight="1" x14ac:dyDescent="0.2">
      <c r="A123" s="30">
        <v>125</v>
      </c>
      <c r="B123" s="33"/>
      <c r="C123" s="52"/>
      <c r="D123" s="76"/>
      <c r="E123" s="76"/>
      <c r="F123" s="52"/>
      <c r="G123" s="81"/>
      <c r="H123" s="50"/>
      <c r="I123" s="50"/>
      <c r="J123" s="49"/>
      <c r="K123" s="49"/>
      <c r="L123" s="49"/>
      <c r="M123" s="50"/>
      <c r="N123" s="49"/>
      <c r="O123" s="50"/>
      <c r="P123" s="50"/>
      <c r="Q123" s="49"/>
      <c r="R123" s="49"/>
      <c r="S123" s="7"/>
      <c r="T123" s="130"/>
    </row>
    <row r="124" spans="1:20" ht="30" customHeight="1" x14ac:dyDescent="0.25">
      <c r="A124" s="30">
        <v>126</v>
      </c>
      <c r="B124" s="69"/>
      <c r="C124" s="49"/>
      <c r="D124" s="49"/>
      <c r="E124" s="49"/>
      <c r="F124" s="49"/>
      <c r="G124" s="84"/>
      <c r="H124" s="21" t="s">
        <v>37</v>
      </c>
      <c r="I124" s="21" t="s">
        <v>38</v>
      </c>
      <c r="J124" s="21" t="s">
        <v>39</v>
      </c>
      <c r="K124" s="21" t="s">
        <v>40</v>
      </c>
      <c r="L124" s="21" t="s">
        <v>41</v>
      </c>
      <c r="M124" s="21" t="s">
        <v>42</v>
      </c>
      <c r="N124" s="14"/>
      <c r="O124" s="49"/>
      <c r="P124" s="49"/>
      <c r="Q124" s="49"/>
      <c r="R124" s="49"/>
      <c r="S124" s="7"/>
      <c r="T124" s="130"/>
    </row>
    <row r="125" spans="1:20" ht="15" customHeight="1" x14ac:dyDescent="0.25">
      <c r="A125" s="30">
        <v>127</v>
      </c>
      <c r="B125" s="69"/>
      <c r="C125" s="49"/>
      <c r="D125" s="49"/>
      <c r="E125" s="49"/>
      <c r="F125" s="49"/>
      <c r="G125" s="137" t="str">
        <f>IF(ISNUMBER(#REF!),"for year ended","")</f>
        <v/>
      </c>
      <c r="H125" s="98" t="str">
        <f>IF(ISNUMBER(#REF!),DATE(YEAR(#REF!),MONTH(#REF!),DAY(#REF!))-1,"")</f>
        <v/>
      </c>
      <c r="I125" s="98" t="str">
        <f>IF(ISNUMBER(#REF!),DATE(YEAR(#REF!)+1,MONTH(#REF!),DAY(#REF!))-1,"")</f>
        <v/>
      </c>
      <c r="J125" s="98" t="str">
        <f>IF(ISNUMBER(#REF!),DATE(YEAR(#REF!)+2,MONTH(#REF!),DAY(#REF!))-1,"")</f>
        <v/>
      </c>
      <c r="K125" s="98" t="str">
        <f>IF(ISNUMBER(#REF!),DATE(YEAR(#REF!)+3,MONTH(#REF!),DAY(#REF!))-1,"")</f>
        <v/>
      </c>
      <c r="L125" s="98" t="str">
        <f>IF(ISNUMBER(#REF!),DATE(YEAR(#REF!)+4,MONTH(#REF!),DAY(#REF!))-1,"")</f>
        <v/>
      </c>
      <c r="M125" s="98" t="str">
        <f>IF(ISNUMBER(#REF!),DATE(YEAR(#REF!)+5,MONTH(#REF!),DAY(#REF!))-1,"")</f>
        <v/>
      </c>
      <c r="N125" s="14"/>
      <c r="O125" s="49"/>
      <c r="P125" s="49"/>
      <c r="Q125" s="49"/>
      <c r="R125" s="49"/>
      <c r="S125" s="7"/>
      <c r="T125" s="130"/>
    </row>
    <row r="126" spans="1:20" ht="30" customHeight="1" x14ac:dyDescent="0.3">
      <c r="A126" s="30">
        <v>128</v>
      </c>
      <c r="B126" s="33"/>
      <c r="C126" s="71" t="s">
        <v>123</v>
      </c>
      <c r="D126" s="49"/>
      <c r="E126" s="77"/>
      <c r="F126" s="49"/>
      <c r="G126" s="49"/>
      <c r="H126" s="84"/>
      <c r="I126" s="84"/>
      <c r="J126" s="84"/>
      <c r="K126" s="84"/>
      <c r="L126" s="84"/>
      <c r="M126" s="84"/>
      <c r="N126" s="14"/>
      <c r="O126" s="14"/>
      <c r="P126" s="14"/>
      <c r="Q126" s="14"/>
      <c r="R126" s="14"/>
      <c r="S126" s="7"/>
      <c r="T126" s="130"/>
    </row>
    <row r="127" spans="1:20" ht="15" customHeight="1" x14ac:dyDescent="0.2">
      <c r="A127" s="30">
        <v>129</v>
      </c>
      <c r="B127" s="33"/>
      <c r="C127" s="52"/>
      <c r="D127" s="52"/>
      <c r="E127" s="49"/>
      <c r="F127" s="83" t="s">
        <v>116</v>
      </c>
      <c r="G127" s="49"/>
      <c r="H127" s="92" t="s">
        <v>69</v>
      </c>
      <c r="I127" s="49"/>
      <c r="J127" s="49"/>
      <c r="K127" s="49"/>
      <c r="L127" s="49"/>
      <c r="M127" s="49"/>
      <c r="N127" s="49"/>
      <c r="O127" s="49"/>
      <c r="P127" s="49"/>
      <c r="Q127" s="49"/>
      <c r="R127" s="49"/>
      <c r="S127" s="7"/>
      <c r="T127" s="130"/>
    </row>
    <row r="128" spans="1:20" ht="15" customHeight="1" x14ac:dyDescent="0.2">
      <c r="A128" s="30">
        <v>130</v>
      </c>
      <c r="B128" s="33"/>
      <c r="C128" s="52"/>
      <c r="D128" s="52"/>
      <c r="E128" s="49"/>
      <c r="F128" s="127" t="s">
        <v>752</v>
      </c>
      <c r="G128" s="49"/>
      <c r="H128" s="115">
        <v>465.30599999999998</v>
      </c>
      <c r="I128" s="115">
        <v>1811.3620000000001</v>
      </c>
      <c r="J128" s="115">
        <v>3100</v>
      </c>
      <c r="K128" s="115">
        <v>4000</v>
      </c>
      <c r="L128" s="115">
        <v>3500</v>
      </c>
      <c r="M128" s="115">
        <v>3200</v>
      </c>
      <c r="N128" s="49"/>
      <c r="O128" s="49"/>
      <c r="P128" s="49"/>
      <c r="Q128" s="49"/>
      <c r="R128" s="49"/>
      <c r="S128" s="7"/>
      <c r="T128" s="130"/>
    </row>
    <row r="129" spans="1:20" ht="15" customHeight="1" x14ac:dyDescent="0.2">
      <c r="A129" s="30">
        <v>131</v>
      </c>
      <c r="B129" s="33"/>
      <c r="C129" s="52"/>
      <c r="D129" s="52"/>
      <c r="E129" s="49"/>
      <c r="F129" s="127" t="s">
        <v>117</v>
      </c>
      <c r="G129" s="49"/>
      <c r="H129" s="115"/>
      <c r="I129" s="115"/>
      <c r="J129" s="115"/>
      <c r="K129" s="115"/>
      <c r="L129" s="115"/>
      <c r="M129" s="115"/>
      <c r="N129" s="49"/>
      <c r="O129" s="49"/>
      <c r="P129" s="49"/>
      <c r="Q129" s="49"/>
      <c r="R129" s="49"/>
      <c r="S129" s="7"/>
      <c r="T129" s="130"/>
    </row>
    <row r="130" spans="1:20" ht="15" customHeight="1" x14ac:dyDescent="0.2">
      <c r="A130" s="30">
        <v>132</v>
      </c>
      <c r="B130" s="33"/>
      <c r="C130" s="52"/>
      <c r="D130" s="52"/>
      <c r="E130" s="49"/>
      <c r="F130" s="127" t="s">
        <v>117</v>
      </c>
      <c r="G130" s="49"/>
      <c r="H130" s="115"/>
      <c r="I130" s="115"/>
      <c r="J130" s="115"/>
      <c r="K130" s="115"/>
      <c r="L130" s="115"/>
      <c r="M130" s="115"/>
      <c r="N130" s="49"/>
      <c r="O130" s="49"/>
      <c r="P130" s="49"/>
      <c r="Q130" s="49"/>
      <c r="R130" s="49"/>
      <c r="S130" s="7"/>
      <c r="T130" s="130"/>
    </row>
    <row r="131" spans="1:20" ht="15" customHeight="1" x14ac:dyDescent="0.2">
      <c r="A131" s="30">
        <v>133</v>
      </c>
      <c r="B131" s="33"/>
      <c r="C131" s="52"/>
      <c r="D131" s="52"/>
      <c r="E131" s="49"/>
      <c r="F131" s="127" t="s">
        <v>117</v>
      </c>
      <c r="G131" s="49"/>
      <c r="H131" s="115"/>
      <c r="I131" s="115"/>
      <c r="J131" s="115"/>
      <c r="K131" s="115"/>
      <c r="L131" s="115"/>
      <c r="M131" s="115"/>
      <c r="N131" s="49"/>
      <c r="O131" s="49"/>
      <c r="P131" s="49"/>
      <c r="Q131" s="49"/>
      <c r="R131" s="49"/>
      <c r="S131" s="7"/>
      <c r="T131" s="130"/>
    </row>
    <row r="132" spans="1:20" ht="15" customHeight="1" x14ac:dyDescent="0.2">
      <c r="A132" s="30">
        <v>134</v>
      </c>
      <c r="B132" s="33"/>
      <c r="C132" s="52"/>
      <c r="D132" s="52"/>
      <c r="E132" s="49"/>
      <c r="F132" s="127" t="s">
        <v>117</v>
      </c>
      <c r="G132" s="49"/>
      <c r="H132" s="115"/>
      <c r="I132" s="115"/>
      <c r="J132" s="115"/>
      <c r="K132" s="115"/>
      <c r="L132" s="115"/>
      <c r="M132" s="115"/>
      <c r="N132" s="49"/>
      <c r="O132" s="49"/>
      <c r="P132" s="49"/>
      <c r="Q132" s="49"/>
      <c r="R132" s="49"/>
      <c r="S132" s="7"/>
      <c r="T132" s="130"/>
    </row>
    <row r="133" spans="1:20" s="6" customFormat="1" ht="15" customHeight="1" x14ac:dyDescent="0.2">
      <c r="A133" s="30">
        <v>135</v>
      </c>
      <c r="B133" s="33"/>
      <c r="C133" s="52"/>
      <c r="D133" s="52"/>
      <c r="E133" s="81"/>
      <c r="F133" s="68" t="s">
        <v>93</v>
      </c>
      <c r="G133" s="81"/>
      <c r="H133" s="88"/>
      <c r="I133" s="88"/>
      <c r="J133" s="87"/>
      <c r="K133" s="87"/>
      <c r="L133" s="87"/>
      <c r="M133" s="88"/>
      <c r="N133" s="49"/>
      <c r="O133" s="50"/>
      <c r="P133" s="50"/>
      <c r="Q133" s="49"/>
      <c r="R133" s="49"/>
      <c r="S133" s="7"/>
      <c r="T133" s="130"/>
    </row>
    <row r="134" spans="1:20" ht="15" customHeight="1" thickBot="1" x14ac:dyDescent="0.25">
      <c r="A134" s="30">
        <v>136</v>
      </c>
      <c r="B134" s="33"/>
      <c r="C134" s="52"/>
      <c r="D134" s="52"/>
      <c r="E134" s="49"/>
      <c r="F134" s="52" t="s">
        <v>124</v>
      </c>
      <c r="G134" s="49"/>
      <c r="H134" s="115"/>
      <c r="I134" s="115"/>
      <c r="J134" s="115"/>
      <c r="K134" s="115"/>
      <c r="L134" s="115"/>
      <c r="M134" s="115"/>
      <c r="N134" s="49"/>
      <c r="O134" s="49"/>
      <c r="P134" s="49"/>
      <c r="Q134" s="49"/>
      <c r="R134" s="49"/>
      <c r="S134" s="7"/>
      <c r="T134" s="130"/>
    </row>
    <row r="135" spans="1:20" ht="15" customHeight="1" thickBot="1" x14ac:dyDescent="0.25">
      <c r="A135" s="30">
        <v>137</v>
      </c>
      <c r="B135" s="33"/>
      <c r="C135" s="52"/>
      <c r="D135" s="79"/>
      <c r="E135" s="77" t="s">
        <v>125</v>
      </c>
      <c r="F135" s="52"/>
      <c r="G135" s="49"/>
      <c r="H135" s="116">
        <f t="shared" ref="H135:M135" si="34">SUM(H128:H132,H134)</f>
        <v>465.30599999999998</v>
      </c>
      <c r="I135" s="116">
        <f t="shared" si="34"/>
        <v>1811.3620000000001</v>
      </c>
      <c r="J135" s="116">
        <f t="shared" si="34"/>
        <v>3100</v>
      </c>
      <c r="K135" s="116">
        <f t="shared" si="34"/>
        <v>4000</v>
      </c>
      <c r="L135" s="116">
        <f t="shared" si="34"/>
        <v>3500</v>
      </c>
      <c r="M135" s="116">
        <f t="shared" si="34"/>
        <v>3200</v>
      </c>
      <c r="N135" s="49"/>
      <c r="O135" s="49"/>
      <c r="P135" s="49"/>
      <c r="Q135" s="49"/>
      <c r="R135" s="49"/>
      <c r="S135" s="7"/>
      <c r="T135" s="130" t="s">
        <v>126</v>
      </c>
    </row>
    <row r="136" spans="1:20" ht="15" customHeight="1" thickBot="1" x14ac:dyDescent="0.25">
      <c r="A136" s="30">
        <v>138</v>
      </c>
      <c r="B136" s="33"/>
      <c r="C136" s="52"/>
      <c r="D136" s="79" t="s">
        <v>64</v>
      </c>
      <c r="E136" s="49"/>
      <c r="F136" s="52" t="s">
        <v>127</v>
      </c>
      <c r="G136" s="49"/>
      <c r="H136" s="115"/>
      <c r="I136" s="115"/>
      <c r="J136" s="115"/>
      <c r="K136" s="115"/>
      <c r="L136" s="115"/>
      <c r="M136" s="115"/>
      <c r="N136" s="49"/>
      <c r="O136" s="49"/>
      <c r="P136" s="49"/>
      <c r="Q136" s="49"/>
      <c r="R136" s="49"/>
      <c r="S136" s="7"/>
      <c r="T136" s="130"/>
    </row>
    <row r="137" spans="1:20" ht="15" customHeight="1" thickBot="1" x14ac:dyDescent="0.25">
      <c r="A137" s="30">
        <v>139</v>
      </c>
      <c r="B137" s="33"/>
      <c r="C137" s="52"/>
      <c r="D137" s="52"/>
      <c r="E137" s="77" t="s">
        <v>128</v>
      </c>
      <c r="F137" s="77"/>
      <c r="G137" s="49"/>
      <c r="H137" s="116">
        <f t="shared" ref="H137:M137" si="35">H135-H136</f>
        <v>465.30599999999998</v>
      </c>
      <c r="I137" s="116">
        <f t="shared" si="35"/>
        <v>1811.3620000000001</v>
      </c>
      <c r="J137" s="116">
        <f t="shared" si="35"/>
        <v>3100</v>
      </c>
      <c r="K137" s="116">
        <f t="shared" si="35"/>
        <v>4000</v>
      </c>
      <c r="L137" s="116">
        <f t="shared" si="35"/>
        <v>3500</v>
      </c>
      <c r="M137" s="116">
        <f t="shared" si="35"/>
        <v>3200</v>
      </c>
      <c r="N137" s="49"/>
      <c r="O137" s="49"/>
      <c r="P137" s="49"/>
      <c r="Q137" s="49"/>
      <c r="R137" s="49"/>
      <c r="S137" s="7"/>
      <c r="T137" s="130"/>
    </row>
    <row r="138" spans="1:20" ht="15" customHeight="1" x14ac:dyDescent="0.2">
      <c r="A138" s="30">
        <v>140</v>
      </c>
      <c r="B138" s="33"/>
      <c r="C138" s="52"/>
      <c r="D138" s="52"/>
      <c r="E138" s="77"/>
      <c r="F138" s="77"/>
      <c r="G138" s="81"/>
      <c r="H138" s="50"/>
      <c r="I138" s="50"/>
      <c r="J138" s="49"/>
      <c r="K138" s="49"/>
      <c r="L138" s="49"/>
      <c r="M138" s="50"/>
      <c r="N138" s="49"/>
      <c r="O138" s="49"/>
      <c r="P138" s="49"/>
      <c r="Q138" s="49"/>
      <c r="R138" s="49"/>
      <c r="S138" s="7"/>
      <c r="T138" s="130"/>
    </row>
    <row r="139" spans="1:20" ht="30" customHeight="1" x14ac:dyDescent="0.25">
      <c r="A139" s="30">
        <v>141</v>
      </c>
      <c r="B139" s="69"/>
      <c r="C139" s="49"/>
      <c r="D139" s="49"/>
      <c r="E139" s="49"/>
      <c r="F139" s="49"/>
      <c r="G139" s="84"/>
      <c r="H139" s="21" t="s">
        <v>37</v>
      </c>
      <c r="I139" s="21" t="s">
        <v>38</v>
      </c>
      <c r="J139" s="21" t="s">
        <v>39</v>
      </c>
      <c r="K139" s="21" t="s">
        <v>40</v>
      </c>
      <c r="L139" s="21" t="s">
        <v>41</v>
      </c>
      <c r="M139" s="21" t="s">
        <v>42</v>
      </c>
      <c r="N139" s="14"/>
      <c r="O139" s="49"/>
      <c r="P139" s="49"/>
      <c r="Q139" s="49"/>
      <c r="R139" s="49"/>
      <c r="S139" s="7"/>
      <c r="T139" s="130"/>
    </row>
    <row r="140" spans="1:20" ht="15" customHeight="1" x14ac:dyDescent="0.25">
      <c r="A140" s="30">
        <v>142</v>
      </c>
      <c r="B140" s="69"/>
      <c r="C140" s="49"/>
      <c r="D140" s="49"/>
      <c r="E140" s="49"/>
      <c r="F140" s="49"/>
      <c r="G140" s="137" t="str">
        <f>IF(ISNUMBER(#REF!),"for year ended","")</f>
        <v/>
      </c>
      <c r="H140" s="98" t="str">
        <f>IF(ISNUMBER(#REF!),DATE(YEAR(#REF!),MONTH(#REF!),DAY(#REF!))-1,"")</f>
        <v/>
      </c>
      <c r="I140" s="98" t="str">
        <f>IF(ISNUMBER(#REF!),DATE(YEAR(#REF!)+1,MONTH(#REF!),DAY(#REF!))-1,"")</f>
        <v/>
      </c>
      <c r="J140" s="98" t="str">
        <f>IF(ISNUMBER(#REF!),DATE(YEAR(#REF!)+2,MONTH(#REF!),DAY(#REF!))-1,"")</f>
        <v/>
      </c>
      <c r="K140" s="98" t="str">
        <f>IF(ISNUMBER(#REF!),DATE(YEAR(#REF!)+3,MONTH(#REF!),DAY(#REF!))-1,"")</f>
        <v/>
      </c>
      <c r="L140" s="98" t="str">
        <f>IF(ISNUMBER(#REF!),DATE(YEAR(#REF!)+4,MONTH(#REF!),DAY(#REF!))-1,"")</f>
        <v/>
      </c>
      <c r="M140" s="98" t="str">
        <f>IF(ISNUMBER(#REF!),DATE(YEAR(#REF!)+5,MONTH(#REF!),DAY(#REF!))-1,"")</f>
        <v/>
      </c>
      <c r="N140" s="14"/>
      <c r="O140" s="49"/>
      <c r="P140" s="49"/>
      <c r="Q140" s="49"/>
      <c r="R140" s="49"/>
      <c r="S140" s="7"/>
      <c r="T140" s="130"/>
    </row>
    <row r="141" spans="1:20" ht="30" customHeight="1" x14ac:dyDescent="0.3">
      <c r="A141" s="30">
        <v>143</v>
      </c>
      <c r="B141" s="33"/>
      <c r="C141" s="71" t="s">
        <v>129</v>
      </c>
      <c r="D141" s="49"/>
      <c r="E141" s="77"/>
      <c r="F141" s="49"/>
      <c r="G141" s="49"/>
      <c r="H141" s="84"/>
      <c r="I141" s="84"/>
      <c r="J141" s="84"/>
      <c r="K141" s="84"/>
      <c r="L141" s="84"/>
      <c r="M141" s="84"/>
      <c r="N141" s="14"/>
      <c r="O141" s="14"/>
      <c r="P141" s="14"/>
      <c r="Q141" s="14"/>
      <c r="R141" s="14"/>
      <c r="S141" s="7"/>
      <c r="T141" s="130"/>
    </row>
    <row r="142" spans="1:20" ht="15" customHeight="1" x14ac:dyDescent="0.2">
      <c r="A142" s="30">
        <v>144</v>
      </c>
      <c r="B142" s="33"/>
      <c r="C142" s="52"/>
      <c r="D142" s="52"/>
      <c r="E142" s="49"/>
      <c r="F142" s="83" t="s">
        <v>116</v>
      </c>
      <c r="G142" s="49"/>
      <c r="H142" s="92" t="s">
        <v>69</v>
      </c>
      <c r="I142" s="49"/>
      <c r="J142" s="49"/>
      <c r="K142" s="49"/>
      <c r="L142" s="49"/>
      <c r="M142" s="49"/>
      <c r="N142" s="49"/>
      <c r="O142" s="49"/>
      <c r="P142" s="49"/>
      <c r="Q142" s="49"/>
      <c r="R142" s="49"/>
      <c r="S142" s="7"/>
      <c r="T142" s="130"/>
    </row>
    <row r="143" spans="1:20" ht="15" customHeight="1" x14ac:dyDescent="0.2">
      <c r="A143" s="30">
        <v>145</v>
      </c>
      <c r="B143" s="33"/>
      <c r="C143" s="52"/>
      <c r="D143" s="52"/>
      <c r="E143" s="49"/>
      <c r="F143" s="127" t="s">
        <v>117</v>
      </c>
      <c r="G143" s="49"/>
      <c r="H143" s="115"/>
      <c r="I143" s="115"/>
      <c r="J143" s="115"/>
      <c r="K143" s="115"/>
      <c r="L143" s="115"/>
      <c r="M143" s="115"/>
      <c r="N143" s="49"/>
      <c r="O143" s="49"/>
      <c r="P143" s="49"/>
      <c r="Q143" s="49"/>
      <c r="R143" s="49"/>
      <c r="S143" s="7"/>
      <c r="T143" s="130"/>
    </row>
    <row r="144" spans="1:20" ht="15" customHeight="1" x14ac:dyDescent="0.2">
      <c r="A144" s="30">
        <v>146</v>
      </c>
      <c r="B144" s="33"/>
      <c r="C144" s="52"/>
      <c r="D144" s="52"/>
      <c r="E144" s="49"/>
      <c r="F144" s="127" t="s">
        <v>117</v>
      </c>
      <c r="G144" s="49"/>
      <c r="H144" s="115"/>
      <c r="I144" s="115"/>
      <c r="J144" s="115"/>
      <c r="K144" s="115"/>
      <c r="L144" s="115"/>
      <c r="M144" s="115"/>
      <c r="N144" s="49"/>
      <c r="O144" s="49"/>
      <c r="P144" s="49"/>
      <c r="Q144" s="49"/>
      <c r="R144" s="49"/>
      <c r="S144" s="7"/>
      <c r="T144" s="130"/>
    </row>
    <row r="145" spans="1:20" ht="15" customHeight="1" x14ac:dyDescent="0.2">
      <c r="A145" s="30">
        <v>147</v>
      </c>
      <c r="B145" s="33"/>
      <c r="C145" s="52"/>
      <c r="D145" s="52"/>
      <c r="E145" s="49"/>
      <c r="F145" s="127" t="s">
        <v>117</v>
      </c>
      <c r="G145" s="49"/>
      <c r="H145" s="115"/>
      <c r="I145" s="115"/>
      <c r="J145" s="115"/>
      <c r="K145" s="115"/>
      <c r="L145" s="115"/>
      <c r="M145" s="115"/>
      <c r="N145" s="49"/>
      <c r="O145" s="49"/>
      <c r="P145" s="49"/>
      <c r="Q145" s="49"/>
      <c r="R145" s="49"/>
      <c r="S145" s="7"/>
      <c r="T145" s="130"/>
    </row>
    <row r="146" spans="1:20" ht="15" customHeight="1" x14ac:dyDescent="0.2">
      <c r="A146" s="30">
        <v>148</v>
      </c>
      <c r="B146" s="33"/>
      <c r="C146" s="52"/>
      <c r="D146" s="52"/>
      <c r="E146" s="49"/>
      <c r="F146" s="127" t="s">
        <v>117</v>
      </c>
      <c r="G146" s="49"/>
      <c r="H146" s="115"/>
      <c r="I146" s="115"/>
      <c r="J146" s="115"/>
      <c r="K146" s="115"/>
      <c r="L146" s="115"/>
      <c r="M146" s="115"/>
      <c r="N146" s="49"/>
      <c r="O146" s="49"/>
      <c r="P146" s="49"/>
      <c r="Q146" s="49"/>
      <c r="R146" s="49"/>
      <c r="S146" s="7"/>
      <c r="T146" s="130"/>
    </row>
    <row r="147" spans="1:20" ht="15" customHeight="1" x14ac:dyDescent="0.2">
      <c r="A147" s="30">
        <v>149</v>
      </c>
      <c r="B147" s="33"/>
      <c r="C147" s="52"/>
      <c r="D147" s="52"/>
      <c r="E147" s="49"/>
      <c r="F147" s="127" t="s">
        <v>117</v>
      </c>
      <c r="G147" s="49"/>
      <c r="H147" s="115"/>
      <c r="I147" s="115"/>
      <c r="J147" s="115"/>
      <c r="K147" s="115"/>
      <c r="L147" s="115"/>
      <c r="M147" s="115"/>
      <c r="N147" s="49"/>
      <c r="O147" s="49"/>
      <c r="P147" s="49"/>
      <c r="Q147" s="49"/>
      <c r="R147" s="49"/>
      <c r="S147" s="7"/>
      <c r="T147" s="130"/>
    </row>
    <row r="148" spans="1:20" s="6" customFormat="1" ht="15" customHeight="1" x14ac:dyDescent="0.2">
      <c r="A148" s="30">
        <v>150</v>
      </c>
      <c r="B148" s="33"/>
      <c r="C148" s="52"/>
      <c r="D148" s="52"/>
      <c r="E148" s="81"/>
      <c r="F148" s="68" t="s">
        <v>93</v>
      </c>
      <c r="G148" s="81"/>
      <c r="H148" s="88"/>
      <c r="I148" s="88"/>
      <c r="J148" s="87"/>
      <c r="K148" s="87"/>
      <c r="L148" s="87"/>
      <c r="M148" s="88"/>
      <c r="N148" s="49"/>
      <c r="O148" s="50"/>
      <c r="P148" s="50"/>
      <c r="Q148" s="49"/>
      <c r="R148" s="49"/>
      <c r="S148" s="7"/>
      <c r="T148" s="130"/>
    </row>
    <row r="149" spans="1:20" ht="15" customHeight="1" thickBot="1" x14ac:dyDescent="0.25">
      <c r="A149" s="30">
        <v>151</v>
      </c>
      <c r="B149" s="33"/>
      <c r="C149" s="52"/>
      <c r="D149" s="52"/>
      <c r="E149" s="49"/>
      <c r="F149" s="52" t="s">
        <v>130</v>
      </c>
      <c r="G149" s="49"/>
      <c r="H149" s="115"/>
      <c r="I149" s="115"/>
      <c r="J149" s="115"/>
      <c r="K149" s="115"/>
      <c r="L149" s="115"/>
      <c r="M149" s="115"/>
      <c r="N149" s="49"/>
      <c r="O149" s="49"/>
      <c r="P149" s="49"/>
      <c r="Q149" s="49"/>
      <c r="R149" s="49"/>
      <c r="S149" s="7"/>
      <c r="T149" s="130"/>
    </row>
    <row r="150" spans="1:20" ht="15" customHeight="1" thickBot="1" x14ac:dyDescent="0.25">
      <c r="A150" s="30">
        <v>152</v>
      </c>
      <c r="B150" s="33"/>
      <c r="C150" s="52"/>
      <c r="D150" s="79"/>
      <c r="E150" s="77" t="s">
        <v>131</v>
      </c>
      <c r="F150" s="52"/>
      <c r="G150" s="49"/>
      <c r="H150" s="116">
        <f t="shared" ref="H150:M150" si="36">SUM(H143:H147,H149)</f>
        <v>0</v>
      </c>
      <c r="I150" s="116">
        <f t="shared" si="36"/>
        <v>0</v>
      </c>
      <c r="J150" s="116">
        <f t="shared" si="36"/>
        <v>0</v>
      </c>
      <c r="K150" s="116">
        <f t="shared" si="36"/>
        <v>0</v>
      </c>
      <c r="L150" s="116">
        <f t="shared" si="36"/>
        <v>0</v>
      </c>
      <c r="M150" s="116">
        <f t="shared" si="36"/>
        <v>0</v>
      </c>
      <c r="N150" s="49"/>
      <c r="O150" s="49"/>
      <c r="P150" s="49"/>
      <c r="Q150" s="49"/>
      <c r="R150" s="49"/>
      <c r="S150" s="7"/>
      <c r="T150" s="130" t="s">
        <v>132</v>
      </c>
    </row>
    <row r="151" spans="1:20" ht="15" customHeight="1" thickBot="1" x14ac:dyDescent="0.25">
      <c r="A151" s="30">
        <v>153</v>
      </c>
      <c r="B151" s="33"/>
      <c r="C151" s="52"/>
      <c r="D151" s="79" t="s">
        <v>64</v>
      </c>
      <c r="E151" s="49"/>
      <c r="F151" s="52" t="s">
        <v>133</v>
      </c>
      <c r="G151" s="49"/>
      <c r="H151" s="115"/>
      <c r="I151" s="115"/>
      <c r="J151" s="115"/>
      <c r="K151" s="115"/>
      <c r="L151" s="115"/>
      <c r="M151" s="115"/>
      <c r="N151" s="49"/>
      <c r="O151" s="49"/>
      <c r="P151" s="49"/>
      <c r="Q151" s="49"/>
      <c r="R151" s="49"/>
      <c r="S151" s="7"/>
      <c r="T151" s="130"/>
    </row>
    <row r="152" spans="1:20" ht="15" customHeight="1" thickBot="1" x14ac:dyDescent="0.25">
      <c r="A152" s="30">
        <v>154</v>
      </c>
      <c r="B152" s="33"/>
      <c r="C152" s="52"/>
      <c r="D152" s="52"/>
      <c r="E152" s="77" t="s">
        <v>134</v>
      </c>
      <c r="F152" s="77"/>
      <c r="G152" s="49"/>
      <c r="H152" s="116">
        <f t="shared" ref="H152:M152" si="37">H150-H151</f>
        <v>0</v>
      </c>
      <c r="I152" s="116">
        <f t="shared" si="37"/>
        <v>0</v>
      </c>
      <c r="J152" s="116">
        <f t="shared" si="37"/>
        <v>0</v>
      </c>
      <c r="K152" s="116">
        <f t="shared" si="37"/>
        <v>0</v>
      </c>
      <c r="L152" s="116">
        <f t="shared" si="37"/>
        <v>0</v>
      </c>
      <c r="M152" s="116">
        <f t="shared" si="37"/>
        <v>0</v>
      </c>
      <c r="N152" s="49"/>
      <c r="O152" s="49"/>
      <c r="P152" s="49"/>
      <c r="Q152" s="49"/>
      <c r="R152" s="49"/>
      <c r="S152" s="7"/>
      <c r="T152" s="130"/>
    </row>
    <row r="153" spans="1:20" ht="15" customHeight="1" x14ac:dyDescent="0.2">
      <c r="A153" s="30">
        <v>155</v>
      </c>
      <c r="B153" s="33"/>
      <c r="C153" s="52"/>
      <c r="D153" s="52"/>
      <c r="E153" s="77"/>
      <c r="F153" s="77"/>
      <c r="G153" s="49"/>
      <c r="H153" s="94"/>
      <c r="I153" s="94"/>
      <c r="J153" s="94"/>
      <c r="K153" s="94"/>
      <c r="L153" s="94"/>
      <c r="M153" s="94"/>
      <c r="N153" s="49"/>
      <c r="O153" s="49"/>
      <c r="P153" s="49"/>
      <c r="Q153" s="49"/>
      <c r="R153" s="49"/>
      <c r="S153" s="7"/>
      <c r="T153" s="130"/>
    </row>
    <row r="154" spans="1:20" ht="18.75" customHeight="1" x14ac:dyDescent="0.25">
      <c r="A154" s="30">
        <v>156</v>
      </c>
      <c r="B154" s="69"/>
      <c r="C154" s="49"/>
      <c r="D154" s="49"/>
      <c r="E154" s="49"/>
      <c r="F154" s="49"/>
      <c r="G154" s="49"/>
      <c r="H154" s="21" t="s">
        <v>37</v>
      </c>
      <c r="I154" s="21" t="s">
        <v>38</v>
      </c>
      <c r="J154" s="21" t="s">
        <v>39</v>
      </c>
      <c r="K154" s="21" t="s">
        <v>40</v>
      </c>
      <c r="L154" s="21" t="s">
        <v>41</v>
      </c>
      <c r="M154" s="21" t="s">
        <v>42</v>
      </c>
      <c r="N154" s="14"/>
      <c r="O154" s="49"/>
      <c r="P154" s="49"/>
      <c r="Q154" s="49"/>
      <c r="R154" s="49"/>
      <c r="S154" s="7"/>
      <c r="T154" s="130"/>
    </row>
    <row r="155" spans="1:20" ht="30" customHeight="1" x14ac:dyDescent="0.3">
      <c r="A155" s="30">
        <v>157</v>
      </c>
      <c r="B155" s="33"/>
      <c r="C155" s="71" t="s">
        <v>135</v>
      </c>
      <c r="D155" s="49"/>
      <c r="E155" s="77"/>
      <c r="F155" s="49"/>
      <c r="G155" s="138" t="str">
        <f>IF(ISNUMBER(#REF!),"for year ended","")</f>
        <v/>
      </c>
      <c r="H155" s="105" t="str">
        <f>IF(ISNUMBER(#REF!),DATE(YEAR(#REF!),MONTH(#REF!),DAY(#REF!))-1,"")</f>
        <v/>
      </c>
      <c r="I155" s="105" t="str">
        <f>IF(ISNUMBER(#REF!),DATE(YEAR(#REF!)+1,MONTH(#REF!),DAY(#REF!))-1,"")</f>
        <v/>
      </c>
      <c r="J155" s="105" t="str">
        <f>IF(ISNUMBER(#REF!),DATE(YEAR(#REF!)+2,MONTH(#REF!),DAY(#REF!))-1,"")</f>
        <v/>
      </c>
      <c r="K155" s="105" t="str">
        <f>IF(ISNUMBER(#REF!),DATE(YEAR(#REF!)+3,MONTH(#REF!),DAY(#REF!))-1,"")</f>
        <v/>
      </c>
      <c r="L155" s="105" t="str">
        <f>IF(ISNUMBER(#REF!),DATE(YEAR(#REF!)+4,MONTH(#REF!),DAY(#REF!))-1,"")</f>
        <v/>
      </c>
      <c r="M155" s="105" t="str">
        <f>IF(ISNUMBER(#REF!),DATE(YEAR(#REF!)+5,MONTH(#REF!),DAY(#REF!))-1,"")</f>
        <v/>
      </c>
      <c r="N155" s="14"/>
      <c r="O155" s="14"/>
      <c r="P155" s="14"/>
      <c r="Q155" s="14"/>
      <c r="R155" s="14"/>
      <c r="S155" s="7"/>
      <c r="T155" s="130"/>
    </row>
    <row r="156" spans="1:20" ht="15" customHeight="1" x14ac:dyDescent="0.2">
      <c r="A156" s="30">
        <v>158</v>
      </c>
      <c r="B156" s="33"/>
      <c r="C156" s="52"/>
      <c r="D156" s="52"/>
      <c r="E156" s="49"/>
      <c r="F156" s="83" t="s">
        <v>116</v>
      </c>
      <c r="G156" s="49"/>
      <c r="H156" s="99" t="s">
        <v>69</v>
      </c>
      <c r="I156" s="49"/>
      <c r="J156" s="49"/>
      <c r="K156" s="49"/>
      <c r="L156" s="49"/>
      <c r="M156" s="49"/>
      <c r="N156" s="49"/>
      <c r="O156" s="49"/>
      <c r="P156" s="49"/>
      <c r="Q156" s="49"/>
      <c r="R156" s="49"/>
      <c r="S156" s="7"/>
      <c r="T156" s="130"/>
    </row>
    <row r="157" spans="1:20" ht="15" customHeight="1" x14ac:dyDescent="0.2">
      <c r="A157" s="30">
        <v>159</v>
      </c>
      <c r="B157" s="33"/>
      <c r="C157" s="52"/>
      <c r="D157" s="52"/>
      <c r="E157" s="49"/>
      <c r="F157" s="127" t="s">
        <v>117</v>
      </c>
      <c r="G157" s="49"/>
      <c r="H157" s="115"/>
      <c r="I157" s="115"/>
      <c r="J157" s="115"/>
      <c r="K157" s="115"/>
      <c r="L157" s="115"/>
      <c r="M157" s="115"/>
      <c r="N157" s="49"/>
      <c r="O157" s="49"/>
      <c r="P157" s="49"/>
      <c r="Q157" s="49"/>
      <c r="R157" s="49"/>
      <c r="S157" s="7"/>
      <c r="T157" s="130"/>
    </row>
    <row r="158" spans="1:20" ht="15" customHeight="1" x14ac:dyDescent="0.2">
      <c r="A158" s="30">
        <v>160</v>
      </c>
      <c r="B158" s="33"/>
      <c r="C158" s="52"/>
      <c r="D158" s="52"/>
      <c r="E158" s="49"/>
      <c r="F158" s="127" t="s">
        <v>117</v>
      </c>
      <c r="G158" s="49"/>
      <c r="H158" s="115"/>
      <c r="I158" s="115"/>
      <c r="J158" s="115"/>
      <c r="K158" s="115"/>
      <c r="L158" s="115"/>
      <c r="M158" s="115"/>
      <c r="N158" s="49"/>
      <c r="O158" s="49"/>
      <c r="P158" s="49"/>
      <c r="Q158" s="49"/>
      <c r="R158" s="49"/>
      <c r="S158" s="7"/>
      <c r="T158" s="130"/>
    </row>
    <row r="159" spans="1:20" ht="15" customHeight="1" x14ac:dyDescent="0.2">
      <c r="A159" s="30">
        <v>161</v>
      </c>
      <c r="B159" s="33"/>
      <c r="C159" s="52"/>
      <c r="D159" s="52"/>
      <c r="E159" s="49"/>
      <c r="F159" s="127" t="s">
        <v>117</v>
      </c>
      <c r="G159" s="49"/>
      <c r="H159" s="115"/>
      <c r="I159" s="115"/>
      <c r="J159" s="115"/>
      <c r="K159" s="115"/>
      <c r="L159" s="115"/>
      <c r="M159" s="115"/>
      <c r="N159" s="49"/>
      <c r="O159" s="49"/>
      <c r="P159" s="49"/>
      <c r="Q159" s="49"/>
      <c r="R159" s="49"/>
      <c r="S159" s="7"/>
      <c r="T159" s="130"/>
    </row>
    <row r="160" spans="1:20" ht="15" customHeight="1" x14ac:dyDescent="0.2">
      <c r="A160" s="30">
        <v>162</v>
      </c>
      <c r="B160" s="33"/>
      <c r="C160" s="52"/>
      <c r="D160" s="52"/>
      <c r="E160" s="49"/>
      <c r="F160" s="127" t="s">
        <v>117</v>
      </c>
      <c r="G160" s="49"/>
      <c r="H160" s="115"/>
      <c r="I160" s="115"/>
      <c r="J160" s="115"/>
      <c r="K160" s="115"/>
      <c r="L160" s="115"/>
      <c r="M160" s="115"/>
      <c r="N160" s="49"/>
      <c r="O160" s="49"/>
      <c r="P160" s="49"/>
      <c r="Q160" s="49"/>
      <c r="R160" s="49"/>
      <c r="S160" s="7"/>
      <c r="T160" s="130"/>
    </row>
    <row r="161" spans="1:20" ht="15" customHeight="1" x14ac:dyDescent="0.2">
      <c r="A161" s="30">
        <v>163</v>
      </c>
      <c r="B161" s="33"/>
      <c r="C161" s="52"/>
      <c r="D161" s="52"/>
      <c r="E161" s="49"/>
      <c r="F161" s="127" t="s">
        <v>117</v>
      </c>
      <c r="G161" s="49"/>
      <c r="H161" s="115"/>
      <c r="I161" s="115"/>
      <c r="J161" s="115"/>
      <c r="K161" s="115"/>
      <c r="L161" s="115"/>
      <c r="M161" s="115"/>
      <c r="N161" s="49"/>
      <c r="O161" s="49"/>
      <c r="P161" s="49"/>
      <c r="Q161" s="49"/>
      <c r="R161" s="49"/>
      <c r="S161" s="7"/>
      <c r="T161" s="130"/>
    </row>
    <row r="162" spans="1:20" s="6" customFormat="1" ht="15" customHeight="1" x14ac:dyDescent="0.2">
      <c r="A162" s="30">
        <v>164</v>
      </c>
      <c r="B162" s="33"/>
      <c r="C162" s="52"/>
      <c r="D162" s="52"/>
      <c r="E162" s="81"/>
      <c r="F162" s="68" t="s">
        <v>93</v>
      </c>
      <c r="G162" s="81"/>
      <c r="H162" s="88"/>
      <c r="I162" s="88"/>
      <c r="J162" s="87"/>
      <c r="K162" s="87"/>
      <c r="L162" s="87"/>
      <c r="M162" s="88"/>
      <c r="N162" s="49"/>
      <c r="O162" s="50"/>
      <c r="P162" s="50"/>
      <c r="Q162" s="49"/>
      <c r="R162" s="49"/>
      <c r="S162" s="7"/>
      <c r="T162" s="130"/>
    </row>
    <row r="163" spans="1:20" ht="15" customHeight="1" thickBot="1" x14ac:dyDescent="0.25">
      <c r="A163" s="30">
        <v>165</v>
      </c>
      <c r="B163" s="33"/>
      <c r="C163" s="52"/>
      <c r="D163" s="52"/>
      <c r="E163" s="49"/>
      <c r="F163" s="52" t="s">
        <v>136</v>
      </c>
      <c r="G163" s="81"/>
      <c r="H163" s="115"/>
      <c r="I163" s="115"/>
      <c r="J163" s="115"/>
      <c r="K163" s="115"/>
      <c r="L163" s="115"/>
      <c r="M163" s="115"/>
      <c r="N163" s="49"/>
      <c r="O163" s="49"/>
      <c r="P163" s="49"/>
      <c r="Q163" s="49"/>
      <c r="R163" s="49"/>
      <c r="S163" s="7"/>
      <c r="T163" s="130"/>
    </row>
    <row r="164" spans="1:20" ht="15" customHeight="1" thickBot="1" x14ac:dyDescent="0.25">
      <c r="A164" s="30">
        <v>166</v>
      </c>
      <c r="B164" s="33"/>
      <c r="C164" s="52"/>
      <c r="D164" s="79"/>
      <c r="E164" s="77" t="s">
        <v>137</v>
      </c>
      <c r="F164" s="52"/>
      <c r="G164" s="49"/>
      <c r="H164" s="116">
        <f t="shared" ref="H164:M164" si="38">SUM(H157:H161,H163)</f>
        <v>0</v>
      </c>
      <c r="I164" s="116">
        <f t="shared" si="38"/>
        <v>0</v>
      </c>
      <c r="J164" s="116">
        <f t="shared" si="38"/>
        <v>0</v>
      </c>
      <c r="K164" s="116">
        <f t="shared" si="38"/>
        <v>0</v>
      </c>
      <c r="L164" s="116">
        <f t="shared" si="38"/>
        <v>0</v>
      </c>
      <c r="M164" s="116">
        <f t="shared" si="38"/>
        <v>0</v>
      </c>
      <c r="N164" s="49"/>
      <c r="O164" s="49"/>
      <c r="P164" s="49"/>
      <c r="Q164" s="49"/>
      <c r="R164" s="49"/>
      <c r="S164" s="7"/>
      <c r="T164" s="130" t="s">
        <v>138</v>
      </c>
    </row>
    <row r="165" spans="1:20" ht="15" customHeight="1" thickBot="1" x14ac:dyDescent="0.25">
      <c r="A165" s="30">
        <v>167</v>
      </c>
      <c r="B165" s="33"/>
      <c r="C165" s="52"/>
      <c r="D165" s="79" t="s">
        <v>64</v>
      </c>
      <c r="E165" s="49"/>
      <c r="F165" s="52" t="s">
        <v>139</v>
      </c>
      <c r="G165" s="49"/>
      <c r="H165" s="115"/>
      <c r="I165" s="115"/>
      <c r="J165" s="115"/>
      <c r="K165" s="115"/>
      <c r="L165" s="115"/>
      <c r="M165" s="115"/>
      <c r="N165" s="49"/>
      <c r="O165" s="49"/>
      <c r="P165" s="49"/>
      <c r="Q165" s="49"/>
      <c r="R165" s="49"/>
      <c r="S165" s="7"/>
      <c r="T165" s="130"/>
    </row>
    <row r="166" spans="1:20" ht="15" customHeight="1" thickBot="1" x14ac:dyDescent="0.25">
      <c r="A166" s="30">
        <v>168</v>
      </c>
      <c r="B166" s="33"/>
      <c r="C166" s="52"/>
      <c r="D166" s="52"/>
      <c r="E166" s="77" t="s">
        <v>140</v>
      </c>
      <c r="F166" s="77"/>
      <c r="G166" s="49"/>
      <c r="H166" s="116">
        <f t="shared" ref="H166:M166" si="39">H164-H165</f>
        <v>0</v>
      </c>
      <c r="I166" s="116">
        <f t="shared" si="39"/>
        <v>0</v>
      </c>
      <c r="J166" s="116">
        <f t="shared" si="39"/>
        <v>0</v>
      </c>
      <c r="K166" s="116">
        <f t="shared" si="39"/>
        <v>0</v>
      </c>
      <c r="L166" s="116">
        <f t="shared" si="39"/>
        <v>0</v>
      </c>
      <c r="M166" s="116">
        <f t="shared" si="39"/>
        <v>0</v>
      </c>
      <c r="N166" s="49"/>
      <c r="O166" s="49"/>
      <c r="P166" s="49"/>
      <c r="Q166" s="49"/>
      <c r="R166" s="49"/>
      <c r="S166" s="7"/>
      <c r="T166" s="130"/>
    </row>
    <row r="167" spans="1:20" x14ac:dyDescent="0.2">
      <c r="A167" s="30">
        <v>169</v>
      </c>
      <c r="B167" s="33"/>
      <c r="C167" s="52"/>
      <c r="D167" s="52"/>
      <c r="E167" s="49"/>
      <c r="F167" s="49"/>
      <c r="G167" s="49"/>
      <c r="H167" s="49"/>
      <c r="I167" s="49"/>
      <c r="J167" s="49"/>
      <c r="K167" s="49"/>
      <c r="L167" s="49"/>
      <c r="M167" s="49"/>
      <c r="N167" s="49"/>
      <c r="O167" s="49"/>
      <c r="P167" s="49"/>
      <c r="Q167" s="49"/>
      <c r="R167" s="49"/>
      <c r="S167" s="7"/>
      <c r="T167" s="130"/>
    </row>
    <row r="168" spans="1:20" ht="30" customHeight="1" x14ac:dyDescent="0.25">
      <c r="A168" s="30">
        <v>170</v>
      </c>
      <c r="B168" s="69"/>
      <c r="C168" s="49"/>
      <c r="D168" s="49"/>
      <c r="E168" s="49"/>
      <c r="F168" s="49"/>
      <c r="G168" s="84"/>
      <c r="H168" s="21" t="s">
        <v>37</v>
      </c>
      <c r="I168" s="21" t="s">
        <v>38</v>
      </c>
      <c r="J168" s="21" t="s">
        <v>39</v>
      </c>
      <c r="K168" s="21" t="s">
        <v>40</v>
      </c>
      <c r="L168" s="21" t="s">
        <v>41</v>
      </c>
      <c r="M168" s="21" t="s">
        <v>42</v>
      </c>
      <c r="N168" s="14"/>
      <c r="O168" s="49"/>
      <c r="P168" s="49"/>
      <c r="Q168" s="49"/>
      <c r="R168" s="49"/>
      <c r="S168" s="7"/>
      <c r="T168" s="130"/>
    </row>
    <row r="169" spans="1:20" ht="15" customHeight="1" x14ac:dyDescent="0.25">
      <c r="A169" s="30">
        <v>171</v>
      </c>
      <c r="B169" s="69"/>
      <c r="C169" s="49"/>
      <c r="D169" s="49"/>
      <c r="E169" s="49"/>
      <c r="F169" s="49"/>
      <c r="G169" s="137" t="str">
        <f>IF(ISNUMBER(#REF!),"for year ended","")</f>
        <v/>
      </c>
      <c r="H169" s="98" t="str">
        <f>IF(ISNUMBER(#REF!),DATE(YEAR(#REF!),MONTH(#REF!),DAY(#REF!))-1,"")</f>
        <v/>
      </c>
      <c r="I169" s="98" t="str">
        <f>IF(ISNUMBER(#REF!),DATE(YEAR(#REF!)+1,MONTH(#REF!),DAY(#REF!))-1,"")</f>
        <v/>
      </c>
      <c r="J169" s="98" t="str">
        <f>IF(ISNUMBER(#REF!),DATE(YEAR(#REF!)+2,MONTH(#REF!),DAY(#REF!))-1,"")</f>
        <v/>
      </c>
      <c r="K169" s="98" t="str">
        <f>IF(ISNUMBER(#REF!),DATE(YEAR(#REF!)+3,MONTH(#REF!),DAY(#REF!))-1,"")</f>
        <v/>
      </c>
      <c r="L169" s="98" t="str">
        <f>IF(ISNUMBER(#REF!),DATE(YEAR(#REF!)+4,MONTH(#REF!),DAY(#REF!))-1,"")</f>
        <v/>
      </c>
      <c r="M169" s="98" t="str">
        <f>IF(ISNUMBER(#REF!),DATE(YEAR(#REF!)+5,MONTH(#REF!),DAY(#REF!))-1,"")</f>
        <v/>
      </c>
      <c r="N169" s="14"/>
      <c r="O169" s="49"/>
      <c r="P169" s="49"/>
      <c r="Q169" s="49"/>
      <c r="R169" s="49"/>
      <c r="S169" s="7"/>
      <c r="T169" s="130"/>
    </row>
    <row r="170" spans="1:20" ht="24" customHeight="1" x14ac:dyDescent="0.3">
      <c r="A170" s="30">
        <v>172</v>
      </c>
      <c r="B170" s="33"/>
      <c r="C170" s="71" t="s">
        <v>141</v>
      </c>
      <c r="D170" s="49"/>
      <c r="E170" s="49"/>
      <c r="F170" s="49"/>
      <c r="G170" s="49"/>
      <c r="H170" s="107"/>
      <c r="I170" s="21"/>
      <c r="J170" s="21"/>
      <c r="K170" s="21"/>
      <c r="L170" s="21"/>
      <c r="M170" s="21"/>
      <c r="N170" s="14"/>
      <c r="O170" s="14"/>
      <c r="P170" s="14"/>
      <c r="Q170" s="14"/>
      <c r="R170" s="14"/>
      <c r="S170" s="7"/>
      <c r="T170" s="130"/>
    </row>
    <row r="171" spans="1:20" ht="15" customHeight="1" x14ac:dyDescent="0.2">
      <c r="A171" s="30">
        <v>173</v>
      </c>
      <c r="B171" s="33"/>
      <c r="C171" s="52"/>
      <c r="D171" s="76" t="s">
        <v>142</v>
      </c>
      <c r="E171" s="52"/>
      <c r="F171" s="49"/>
      <c r="G171" s="137"/>
      <c r="H171" s="98"/>
      <c r="I171" s="98"/>
      <c r="J171" s="98"/>
      <c r="K171" s="98"/>
      <c r="L171" s="98"/>
      <c r="M171" s="98"/>
      <c r="N171" s="49"/>
      <c r="O171" s="49"/>
      <c r="P171" s="49"/>
      <c r="Q171" s="49"/>
      <c r="R171" s="49"/>
      <c r="S171" s="7"/>
      <c r="T171" s="130"/>
    </row>
    <row r="172" spans="1:20" ht="15" customHeight="1" x14ac:dyDescent="0.2">
      <c r="A172" s="30">
        <v>174</v>
      </c>
      <c r="B172" s="33"/>
      <c r="C172" s="52"/>
      <c r="D172" s="52"/>
      <c r="E172" s="49"/>
      <c r="F172" s="83" t="s">
        <v>116</v>
      </c>
      <c r="G172" s="137"/>
      <c r="H172" s="92" t="s">
        <v>69</v>
      </c>
      <c r="I172" s="49"/>
      <c r="J172" s="49"/>
      <c r="K172" s="49"/>
      <c r="L172" s="49"/>
      <c r="M172" s="100"/>
      <c r="N172" s="49"/>
      <c r="O172" s="49"/>
      <c r="P172" s="49"/>
      <c r="Q172" s="49"/>
      <c r="R172" s="49"/>
      <c r="S172" s="7"/>
      <c r="T172" s="130"/>
    </row>
    <row r="173" spans="1:20" ht="15" customHeight="1" x14ac:dyDescent="0.2">
      <c r="A173" s="30">
        <v>175</v>
      </c>
      <c r="B173" s="33"/>
      <c r="C173" s="52"/>
      <c r="D173" s="52"/>
      <c r="E173" s="49"/>
      <c r="F173" s="127" t="s">
        <v>753</v>
      </c>
      <c r="G173" s="49"/>
      <c r="H173" s="115">
        <v>5320.4430000000002</v>
      </c>
      <c r="I173" s="115">
        <v>8906.25</v>
      </c>
      <c r="J173" s="115">
        <v>3080.7220000000002</v>
      </c>
      <c r="K173" s="115">
        <v>4228.2</v>
      </c>
      <c r="L173" s="115">
        <v>4807.4629999999997</v>
      </c>
      <c r="M173" s="115">
        <v>4947.3289999999997</v>
      </c>
      <c r="N173" s="49"/>
      <c r="O173" s="49"/>
      <c r="P173" s="49"/>
      <c r="Q173" s="49"/>
      <c r="R173" s="49"/>
      <c r="S173" s="7"/>
      <c r="T173" s="130"/>
    </row>
    <row r="174" spans="1:20" ht="15" customHeight="1" x14ac:dyDescent="0.2">
      <c r="A174" s="30">
        <v>176</v>
      </c>
      <c r="B174" s="33"/>
      <c r="C174" s="52"/>
      <c r="D174" s="52"/>
      <c r="E174" s="49"/>
      <c r="F174" s="127" t="s">
        <v>117</v>
      </c>
      <c r="G174" s="49"/>
      <c r="H174" s="115"/>
      <c r="I174" s="115"/>
      <c r="J174" s="115"/>
      <c r="K174" s="115"/>
      <c r="L174" s="115"/>
      <c r="M174" s="115"/>
      <c r="N174" s="49"/>
      <c r="O174" s="49"/>
      <c r="P174" s="49"/>
      <c r="Q174" s="49"/>
      <c r="R174" s="49"/>
      <c r="S174" s="7"/>
      <c r="T174" s="130"/>
    </row>
    <row r="175" spans="1:20" ht="15" customHeight="1" x14ac:dyDescent="0.2">
      <c r="A175" s="30">
        <v>177</v>
      </c>
      <c r="B175" s="33"/>
      <c r="C175" s="52"/>
      <c r="D175" s="52"/>
      <c r="E175" s="49"/>
      <c r="F175" s="127" t="s">
        <v>117</v>
      </c>
      <c r="G175" s="49"/>
      <c r="H175" s="115"/>
      <c r="I175" s="115"/>
      <c r="J175" s="115"/>
      <c r="K175" s="115"/>
      <c r="L175" s="115"/>
      <c r="M175" s="115"/>
      <c r="N175" s="49"/>
      <c r="O175" s="49"/>
      <c r="P175" s="49"/>
      <c r="Q175" s="49"/>
      <c r="R175" s="49"/>
      <c r="S175" s="7"/>
      <c r="T175" s="130"/>
    </row>
    <row r="176" spans="1:20" ht="15" customHeight="1" x14ac:dyDescent="0.2">
      <c r="A176" s="30">
        <v>178</v>
      </c>
      <c r="B176" s="33"/>
      <c r="C176" s="52"/>
      <c r="D176" s="52"/>
      <c r="E176" s="49"/>
      <c r="F176" s="127" t="s">
        <v>117</v>
      </c>
      <c r="G176" s="49"/>
      <c r="H176" s="115"/>
      <c r="I176" s="115"/>
      <c r="J176" s="115"/>
      <c r="K176" s="115"/>
      <c r="L176" s="115"/>
      <c r="M176" s="115"/>
      <c r="N176" s="49"/>
      <c r="O176" s="49"/>
      <c r="P176" s="49"/>
      <c r="Q176" s="49"/>
      <c r="R176" s="49"/>
      <c r="S176" s="7"/>
      <c r="T176" s="130"/>
    </row>
    <row r="177" spans="1:20" ht="15" customHeight="1" x14ac:dyDescent="0.2">
      <c r="A177" s="30">
        <v>179</v>
      </c>
      <c r="B177" s="33"/>
      <c r="C177" s="52"/>
      <c r="D177" s="52"/>
      <c r="E177" s="49"/>
      <c r="F177" s="127" t="s">
        <v>117</v>
      </c>
      <c r="G177" s="49"/>
      <c r="H177" s="115"/>
      <c r="I177" s="115"/>
      <c r="J177" s="115"/>
      <c r="K177" s="115"/>
      <c r="L177" s="115"/>
      <c r="M177" s="115"/>
      <c r="N177" s="49"/>
      <c r="O177" s="49"/>
      <c r="P177" s="49"/>
      <c r="Q177" s="49"/>
      <c r="R177" s="49"/>
      <c r="S177" s="7"/>
      <c r="T177" s="130"/>
    </row>
    <row r="178" spans="1:20" s="6" customFormat="1" ht="15" customHeight="1" x14ac:dyDescent="0.2">
      <c r="A178" s="30">
        <v>180</v>
      </c>
      <c r="B178" s="33"/>
      <c r="C178" s="52"/>
      <c r="D178" s="52"/>
      <c r="E178" s="81"/>
      <c r="F178" s="68" t="s">
        <v>93</v>
      </c>
      <c r="G178" s="81"/>
      <c r="H178" s="88"/>
      <c r="I178" s="88"/>
      <c r="J178" s="87"/>
      <c r="K178" s="87"/>
      <c r="L178" s="87"/>
      <c r="M178" s="88"/>
      <c r="N178" s="49"/>
      <c r="O178" s="50"/>
      <c r="P178" s="50"/>
      <c r="Q178" s="49"/>
      <c r="R178" s="49"/>
      <c r="S178" s="7"/>
      <c r="T178" s="130"/>
    </row>
    <row r="179" spans="1:20" ht="15" customHeight="1" thickBot="1" x14ac:dyDescent="0.25">
      <c r="A179" s="30">
        <v>181</v>
      </c>
      <c r="B179" s="33"/>
      <c r="C179" s="52"/>
      <c r="D179" s="52"/>
      <c r="E179" s="49"/>
      <c r="F179" s="52" t="s">
        <v>143</v>
      </c>
      <c r="G179" s="49"/>
      <c r="H179" s="115"/>
      <c r="I179" s="115"/>
      <c r="J179" s="115"/>
      <c r="K179" s="115"/>
      <c r="L179" s="115"/>
      <c r="M179" s="115"/>
      <c r="N179" s="49"/>
      <c r="O179" s="49"/>
      <c r="P179" s="49"/>
      <c r="Q179" s="49"/>
      <c r="R179" s="49"/>
      <c r="S179" s="7"/>
      <c r="T179" s="130"/>
    </row>
    <row r="180" spans="1:20" ht="15" customHeight="1" thickBot="1" x14ac:dyDescent="0.25">
      <c r="A180" s="30">
        <v>182</v>
      </c>
      <c r="B180" s="33"/>
      <c r="C180" s="52"/>
      <c r="D180" s="79"/>
      <c r="E180" s="77" t="s">
        <v>142</v>
      </c>
      <c r="F180" s="52"/>
      <c r="G180" s="49"/>
      <c r="H180" s="116">
        <f t="shared" ref="H180:M180" si="40">SUM(H173:H177,H179)</f>
        <v>5320.4430000000002</v>
      </c>
      <c r="I180" s="116">
        <f t="shared" si="40"/>
        <v>8906.25</v>
      </c>
      <c r="J180" s="116">
        <f t="shared" si="40"/>
        <v>3080.7220000000002</v>
      </c>
      <c r="K180" s="116">
        <f t="shared" si="40"/>
        <v>4228.2</v>
      </c>
      <c r="L180" s="116">
        <f t="shared" si="40"/>
        <v>4807.4629999999997</v>
      </c>
      <c r="M180" s="116">
        <f t="shared" si="40"/>
        <v>4947.3289999999997</v>
      </c>
      <c r="N180" s="49"/>
      <c r="O180" s="49"/>
      <c r="P180" s="49"/>
      <c r="Q180" s="49"/>
      <c r="R180" s="49"/>
      <c r="S180" s="7"/>
      <c r="T180" s="130"/>
    </row>
    <row r="181" spans="1:20" ht="15" customHeight="1" x14ac:dyDescent="0.2">
      <c r="A181" s="30">
        <v>183</v>
      </c>
      <c r="B181" s="33"/>
      <c r="C181" s="52"/>
      <c r="D181" s="76" t="s">
        <v>144</v>
      </c>
      <c r="E181" s="52"/>
      <c r="F181" s="49"/>
      <c r="G181" s="49"/>
      <c r="H181" s="49"/>
      <c r="I181" s="49"/>
      <c r="J181" s="49"/>
      <c r="K181" s="49"/>
      <c r="L181" s="49"/>
      <c r="M181" s="49"/>
      <c r="N181" s="49"/>
      <c r="O181" s="49"/>
      <c r="P181" s="49"/>
      <c r="Q181" s="49"/>
      <c r="R181" s="49"/>
      <c r="S181" s="7"/>
      <c r="T181" s="130"/>
    </row>
    <row r="182" spans="1:20" ht="15" customHeight="1" x14ac:dyDescent="0.2">
      <c r="A182" s="30">
        <v>184</v>
      </c>
      <c r="B182" s="33"/>
      <c r="C182" s="52"/>
      <c r="D182" s="52"/>
      <c r="E182" s="49"/>
      <c r="F182" s="83" t="s">
        <v>116</v>
      </c>
      <c r="G182" s="49"/>
      <c r="H182" s="49"/>
      <c r="I182" s="49"/>
      <c r="J182" s="49"/>
      <c r="K182" s="49"/>
      <c r="L182" s="49"/>
      <c r="M182" s="49"/>
      <c r="N182" s="49"/>
      <c r="O182" s="49"/>
      <c r="P182" s="49"/>
      <c r="Q182" s="49"/>
      <c r="R182" s="49"/>
      <c r="S182" s="7"/>
      <c r="T182" s="130"/>
    </row>
    <row r="183" spans="1:20" ht="15" customHeight="1" x14ac:dyDescent="0.2">
      <c r="A183" s="30">
        <v>185</v>
      </c>
      <c r="B183" s="33"/>
      <c r="C183" s="52"/>
      <c r="D183" s="52"/>
      <c r="E183" s="49"/>
      <c r="F183" s="127" t="s">
        <v>117</v>
      </c>
      <c r="G183" s="49"/>
      <c r="H183" s="115"/>
      <c r="I183" s="115"/>
      <c r="J183" s="115"/>
      <c r="K183" s="115"/>
      <c r="L183" s="115"/>
      <c r="M183" s="115"/>
      <c r="N183" s="49"/>
      <c r="O183" s="49"/>
      <c r="P183" s="49"/>
      <c r="Q183" s="49"/>
      <c r="R183" s="49"/>
      <c r="S183" s="7"/>
      <c r="T183" s="130"/>
    </row>
    <row r="184" spans="1:20" ht="15" customHeight="1" x14ac:dyDescent="0.2">
      <c r="A184" s="30">
        <v>186</v>
      </c>
      <c r="B184" s="33"/>
      <c r="C184" s="52"/>
      <c r="D184" s="52"/>
      <c r="E184" s="49"/>
      <c r="F184" s="127" t="s">
        <v>117</v>
      </c>
      <c r="G184" s="49"/>
      <c r="H184" s="115"/>
      <c r="I184" s="115"/>
      <c r="J184" s="115"/>
      <c r="K184" s="115"/>
      <c r="L184" s="115"/>
      <c r="M184" s="115"/>
      <c r="N184" s="49"/>
      <c r="O184" s="49"/>
      <c r="P184" s="49"/>
      <c r="Q184" s="49"/>
      <c r="R184" s="49"/>
      <c r="S184" s="7"/>
      <c r="T184" s="130"/>
    </row>
    <row r="185" spans="1:20" ht="15" customHeight="1" x14ac:dyDescent="0.2">
      <c r="A185" s="30">
        <v>187</v>
      </c>
      <c r="B185" s="33"/>
      <c r="C185" s="52"/>
      <c r="D185" s="52"/>
      <c r="E185" s="49"/>
      <c r="F185" s="127" t="s">
        <v>117</v>
      </c>
      <c r="G185" s="49"/>
      <c r="H185" s="115"/>
      <c r="I185" s="115"/>
      <c r="J185" s="115"/>
      <c r="K185" s="115"/>
      <c r="L185" s="115"/>
      <c r="M185" s="115"/>
      <c r="N185" s="49"/>
      <c r="O185" s="49"/>
      <c r="P185" s="49"/>
      <c r="Q185" s="49"/>
      <c r="R185" s="49"/>
      <c r="S185" s="7"/>
      <c r="T185" s="130"/>
    </row>
    <row r="186" spans="1:20" ht="15" customHeight="1" x14ac:dyDescent="0.2">
      <c r="A186" s="30">
        <v>188</v>
      </c>
      <c r="B186" s="33"/>
      <c r="C186" s="52"/>
      <c r="D186" s="52"/>
      <c r="E186" s="49"/>
      <c r="F186" s="127" t="s">
        <v>117</v>
      </c>
      <c r="G186" s="49"/>
      <c r="H186" s="115"/>
      <c r="I186" s="115"/>
      <c r="J186" s="115"/>
      <c r="K186" s="115"/>
      <c r="L186" s="115"/>
      <c r="M186" s="115"/>
      <c r="N186" s="49"/>
      <c r="O186" s="49"/>
      <c r="P186" s="49"/>
      <c r="Q186" s="49"/>
      <c r="R186" s="49"/>
      <c r="S186" s="7"/>
      <c r="T186" s="130"/>
    </row>
    <row r="187" spans="1:20" ht="15" customHeight="1" x14ac:dyDescent="0.2">
      <c r="A187" s="30">
        <v>189</v>
      </c>
      <c r="B187" s="33"/>
      <c r="C187" s="52"/>
      <c r="D187" s="52"/>
      <c r="E187" s="49"/>
      <c r="F187" s="127" t="s">
        <v>117</v>
      </c>
      <c r="G187" s="49"/>
      <c r="H187" s="115"/>
      <c r="I187" s="115"/>
      <c r="J187" s="115"/>
      <c r="K187" s="115"/>
      <c r="L187" s="115"/>
      <c r="M187" s="115"/>
      <c r="N187" s="49"/>
      <c r="O187" s="49"/>
      <c r="P187" s="49"/>
      <c r="Q187" s="49"/>
      <c r="R187" s="49"/>
      <c r="S187" s="7"/>
      <c r="T187" s="130"/>
    </row>
    <row r="188" spans="1:20" s="6" customFormat="1" ht="15" customHeight="1" x14ac:dyDescent="0.2">
      <c r="A188" s="30">
        <v>190</v>
      </c>
      <c r="B188" s="33"/>
      <c r="C188" s="52"/>
      <c r="D188" s="52"/>
      <c r="E188" s="81"/>
      <c r="F188" s="68" t="s">
        <v>93</v>
      </c>
      <c r="G188" s="81"/>
      <c r="H188" s="88"/>
      <c r="I188" s="88"/>
      <c r="J188" s="87"/>
      <c r="K188" s="87"/>
      <c r="L188" s="87"/>
      <c r="M188" s="88"/>
      <c r="N188" s="49"/>
      <c r="O188" s="50"/>
      <c r="P188" s="50"/>
      <c r="Q188" s="49"/>
      <c r="R188" s="49"/>
      <c r="S188" s="7"/>
      <c r="T188" s="130"/>
    </row>
    <row r="189" spans="1:20" ht="15" customHeight="1" thickBot="1" x14ac:dyDescent="0.25">
      <c r="A189" s="30">
        <v>191</v>
      </c>
      <c r="B189" s="33"/>
      <c r="C189" s="52"/>
      <c r="D189" s="52"/>
      <c r="E189" s="49"/>
      <c r="F189" s="52" t="s">
        <v>145</v>
      </c>
      <c r="G189" s="49"/>
      <c r="H189" s="115"/>
      <c r="I189" s="115"/>
      <c r="J189" s="115"/>
      <c r="K189" s="115"/>
      <c r="L189" s="115"/>
      <c r="M189" s="115"/>
      <c r="N189" s="49"/>
      <c r="O189" s="49"/>
      <c r="P189" s="49"/>
      <c r="Q189" s="49"/>
      <c r="R189" s="49"/>
      <c r="S189" s="7"/>
      <c r="T189" s="130"/>
    </row>
    <row r="190" spans="1:20" ht="15" customHeight="1" thickBot="1" x14ac:dyDescent="0.25">
      <c r="A190" s="30">
        <v>192</v>
      </c>
      <c r="B190" s="33"/>
      <c r="C190" s="52"/>
      <c r="D190" s="79"/>
      <c r="E190" s="77" t="s">
        <v>144</v>
      </c>
      <c r="F190" s="52"/>
      <c r="G190" s="49"/>
      <c r="H190" s="116">
        <f t="shared" ref="H190:M190" si="41">SUM(H183:H187,H189)</f>
        <v>0</v>
      </c>
      <c r="I190" s="116">
        <f t="shared" si="41"/>
        <v>0</v>
      </c>
      <c r="J190" s="116">
        <f t="shared" si="41"/>
        <v>0</v>
      </c>
      <c r="K190" s="116">
        <f t="shared" si="41"/>
        <v>0</v>
      </c>
      <c r="L190" s="116">
        <f t="shared" si="41"/>
        <v>0</v>
      </c>
      <c r="M190" s="116">
        <f t="shared" si="41"/>
        <v>0</v>
      </c>
      <c r="N190" s="49"/>
      <c r="O190" s="49"/>
      <c r="P190" s="49"/>
      <c r="Q190" s="49"/>
      <c r="R190" s="49"/>
      <c r="S190" s="7"/>
      <c r="T190" s="130"/>
    </row>
    <row r="191" spans="1:20" ht="15" customHeight="1" thickBot="1" x14ac:dyDescent="0.25">
      <c r="A191" s="30">
        <v>193</v>
      </c>
      <c r="B191" s="33"/>
      <c r="C191" s="52"/>
      <c r="D191" s="76"/>
      <c r="E191" s="52"/>
      <c r="F191" s="49"/>
      <c r="G191" s="49"/>
      <c r="H191" s="87"/>
      <c r="I191" s="87"/>
      <c r="J191" s="87"/>
      <c r="K191" s="87"/>
      <c r="L191" s="87"/>
      <c r="M191" s="87"/>
      <c r="N191" s="49"/>
      <c r="O191" s="49"/>
      <c r="P191" s="49"/>
      <c r="Q191" s="49"/>
      <c r="R191" s="49"/>
      <c r="S191" s="7"/>
      <c r="T191" s="130"/>
    </row>
    <row r="192" spans="1:20" ht="15" customHeight="1" thickBot="1" x14ac:dyDescent="0.25">
      <c r="A192" s="30">
        <v>194</v>
      </c>
      <c r="B192" s="33"/>
      <c r="C192" s="52"/>
      <c r="D192" s="77" t="s">
        <v>60</v>
      </c>
      <c r="E192" s="195"/>
      <c r="F192" s="49"/>
      <c r="G192" s="49"/>
      <c r="H192" s="116">
        <f t="shared" ref="H192:M192" si="42">H190+H180</f>
        <v>5320.4430000000002</v>
      </c>
      <c r="I192" s="116">
        <f t="shared" si="42"/>
        <v>8906.25</v>
      </c>
      <c r="J192" s="116">
        <f t="shared" si="42"/>
        <v>3080.7220000000002</v>
      </c>
      <c r="K192" s="116">
        <f t="shared" si="42"/>
        <v>4228.2</v>
      </c>
      <c r="L192" s="116">
        <f t="shared" si="42"/>
        <v>4807.4629999999997</v>
      </c>
      <c r="M192" s="116">
        <f t="shared" si="42"/>
        <v>4947.3289999999997</v>
      </c>
      <c r="N192" s="49"/>
      <c r="O192" s="49"/>
      <c r="P192" s="49"/>
      <c r="Q192" s="49"/>
      <c r="R192" s="49"/>
      <c r="S192" s="7"/>
      <c r="T192" s="130" t="s">
        <v>146</v>
      </c>
    </row>
    <row r="193" spans="1:20" x14ac:dyDescent="0.2">
      <c r="A193" s="30"/>
      <c r="B193" s="41"/>
      <c r="C193" s="10"/>
      <c r="D193" s="10"/>
      <c r="E193" s="10"/>
      <c r="F193" s="10"/>
      <c r="G193" s="10"/>
      <c r="H193" s="10"/>
      <c r="I193" s="10"/>
      <c r="J193" s="10"/>
      <c r="K193" s="10"/>
      <c r="L193" s="10"/>
      <c r="M193" s="10"/>
      <c r="N193" s="10"/>
      <c r="O193" s="10"/>
      <c r="P193" s="10"/>
      <c r="Q193" s="10"/>
      <c r="R193" s="10"/>
      <c r="S193" s="11"/>
      <c r="T193" s="130"/>
    </row>
  </sheetData>
  <sheetProtection formatRows="0" insertRows="0"/>
  <mergeCells count="3">
    <mergeCell ref="P2:R2"/>
    <mergeCell ref="P3:R3"/>
    <mergeCell ref="A5:R5"/>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xr:uid="{00000000-0002-0000-0300-000000000000}">
      <formula1>OR(AND(ISNUMBER(T47),T47&gt;=0),AND(ISTEXT(T47),T47="N/A"))</formula1>
    </dataValidation>
    <dataValidation allowBlank="1" showInputMessage="1" showErrorMessage="1" prompt="Please enter text" sqref="F113:F117 F183:F187 F128:F132 F143:F147 F157:F161 F173:F177 F74:F78" xr:uid="{00000000-0002-0000-0300-000002000000}"/>
    <dataValidation type="custom" allowBlank="1" showInputMessage="1" showErrorMessage="1" error="Decimal values larger than or equal to 0 and the text &quot;N/A&quot; are accepted" prompt="Please enter a number larger than or equal to 0. _x000a_Enter &quot;N/A&quot; if this does not apply" sqref="H47:R50" xr:uid="{00000000-0002-0000-0300-000001000000}">
      <formula1>OR(AND(ISNUMBER(H47),H47&gt;=0),AND(ISTEXT(H47),H47="N/A"))</formula1>
    </dataValidation>
  </dataValidations>
  <pageMargins left="0.70866141732283472" right="0.70866141732283472" top="0.74803149606299213" bottom="0.74803149606299213" header="0.31496062992125984" footer="0.31496062992125984"/>
  <pageSetup paperSize="9" scale="45" fitToHeight="4" orientation="landscape" cellComments="asDisplayed" r:id="rId1"/>
  <rowBreaks count="3" manualBreakCount="3">
    <brk id="50" max="18" man="1"/>
    <brk id="94" max="18" man="1"/>
    <brk id="13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C456-1678-43F4-82EE-BA267051CE51}">
  <sheetPr>
    <tabColor rgb="FF92D050"/>
    <pageSetUpPr fitToPage="1"/>
  </sheetPr>
  <dimension ref="A1:AD57"/>
  <sheetViews>
    <sheetView tabSelected="1" view="pageBreakPreview" topLeftCell="B8" zoomScale="85" zoomScaleNormal="85" zoomScaleSheetLayoutView="85" workbookViewId="0">
      <selection activeCell="W35" sqref="W35"/>
    </sheetView>
  </sheetViews>
  <sheetFormatPr defaultRowHeight="12.75" x14ac:dyDescent="0.2"/>
  <cols>
    <col min="1" max="1" width="4.140625" style="197" customWidth="1"/>
    <col min="2" max="2" width="3.5703125" style="197" customWidth="1"/>
    <col min="3" max="3" width="6.140625" style="197" customWidth="1"/>
    <col min="4" max="4" width="2.28515625" style="197" customWidth="1"/>
    <col min="5" max="5" width="57.28515625" style="197" customWidth="1"/>
    <col min="6" max="6" width="18.140625" style="197" customWidth="1"/>
    <col min="7" max="8" width="3.28515625" style="197" customWidth="1"/>
    <col min="9" max="19" width="16.140625" style="197" customWidth="1"/>
    <col min="20" max="20" width="2.28515625" style="197" customWidth="1"/>
    <col min="21" max="16384" width="9.140625" style="197"/>
  </cols>
  <sheetData>
    <row r="1" spans="1:20" x14ac:dyDescent="0.2">
      <c r="A1" s="198"/>
      <c r="B1" s="199"/>
      <c r="C1" s="199"/>
      <c r="D1" s="199"/>
      <c r="E1" s="199"/>
      <c r="F1" s="199"/>
      <c r="G1" s="199"/>
      <c r="H1" s="199"/>
      <c r="I1" s="199"/>
      <c r="J1" s="199"/>
      <c r="K1" s="199"/>
      <c r="L1" s="199"/>
      <c r="M1" s="199"/>
      <c r="N1" s="199"/>
      <c r="O1" s="199"/>
      <c r="P1" s="199"/>
      <c r="Q1" s="199"/>
      <c r="R1" s="199"/>
      <c r="S1" s="199"/>
      <c r="T1" s="200"/>
    </row>
    <row r="2" spans="1:20" ht="17.25" x14ac:dyDescent="0.3">
      <c r="A2" s="201"/>
      <c r="B2" s="202"/>
      <c r="C2" s="202"/>
      <c r="D2" s="202"/>
      <c r="E2" s="202"/>
      <c r="F2" s="202"/>
      <c r="G2" s="202"/>
      <c r="H2" s="202"/>
      <c r="I2" s="202"/>
      <c r="J2" s="202"/>
      <c r="K2" s="202"/>
      <c r="L2" s="202"/>
      <c r="M2" s="202"/>
      <c r="N2" s="202"/>
      <c r="O2" s="203"/>
      <c r="P2" s="204" t="s">
        <v>1</v>
      </c>
      <c r="Q2" s="279" t="str">
        <f>IF(NOT(ISBLANK(CoverSheet!$C$8)),CoverSheet!$C$8,"")</f>
        <v>Aurora Energy Limited</v>
      </c>
      <c r="R2" s="279"/>
      <c r="S2" s="279"/>
      <c r="T2" s="205"/>
    </row>
    <row r="3" spans="1:20" ht="17.25" x14ac:dyDescent="0.3">
      <c r="A3" s="201"/>
      <c r="B3" s="202"/>
      <c r="C3" s="202"/>
      <c r="D3" s="202"/>
      <c r="E3" s="202"/>
      <c r="F3" s="202"/>
      <c r="G3" s="202"/>
      <c r="H3" s="202"/>
      <c r="I3" s="202"/>
      <c r="J3" s="202"/>
      <c r="K3" s="202"/>
      <c r="L3" s="202"/>
      <c r="M3" s="202"/>
      <c r="N3" s="202"/>
      <c r="O3" s="203"/>
      <c r="P3" s="204" t="s">
        <v>34</v>
      </c>
      <c r="Q3" s="280" t="s">
        <v>626</v>
      </c>
      <c r="R3" s="280"/>
      <c r="S3" s="280"/>
      <c r="T3" s="205"/>
    </row>
    <row r="4" spans="1:20" ht="21" x14ac:dyDescent="0.35">
      <c r="A4" s="206" t="s">
        <v>147</v>
      </c>
      <c r="B4" s="207"/>
      <c r="C4" s="202"/>
      <c r="D4" s="202"/>
      <c r="E4" s="202"/>
      <c r="F4" s="202"/>
      <c r="G4" s="202"/>
      <c r="H4" s="202"/>
      <c r="I4" s="202"/>
      <c r="J4" s="202"/>
      <c r="K4" s="202"/>
      <c r="L4" s="202"/>
      <c r="M4" s="202"/>
      <c r="N4" s="202"/>
      <c r="O4" s="202"/>
      <c r="P4" s="208"/>
      <c r="Q4" s="202"/>
      <c r="R4" s="202"/>
      <c r="S4" s="202"/>
      <c r="T4" s="205"/>
    </row>
    <row r="5" spans="1:20" x14ac:dyDescent="0.2">
      <c r="A5" s="281" t="s">
        <v>583</v>
      </c>
      <c r="B5" s="282"/>
      <c r="C5" s="282"/>
      <c r="D5" s="282"/>
      <c r="E5" s="282"/>
      <c r="F5" s="282"/>
      <c r="G5" s="282"/>
      <c r="H5" s="282"/>
      <c r="I5" s="282"/>
      <c r="J5" s="282"/>
      <c r="K5" s="282"/>
      <c r="L5" s="282"/>
      <c r="M5" s="282"/>
      <c r="N5" s="282"/>
      <c r="O5" s="282"/>
      <c r="P5" s="282"/>
      <c r="Q5" s="282"/>
      <c r="R5" s="282"/>
      <c r="S5" s="282"/>
      <c r="T5" s="209"/>
    </row>
    <row r="6" spans="1:20" x14ac:dyDescent="0.2">
      <c r="A6" s="210" t="s">
        <v>36</v>
      </c>
      <c r="B6" s="208"/>
      <c r="C6" s="208"/>
      <c r="D6" s="202"/>
      <c r="E6" s="202"/>
      <c r="F6" s="202"/>
      <c r="G6" s="202"/>
      <c r="H6" s="202"/>
      <c r="I6" s="202"/>
      <c r="J6" s="202"/>
      <c r="K6" s="202"/>
      <c r="L6" s="202"/>
      <c r="M6" s="202"/>
      <c r="N6" s="202"/>
      <c r="O6" s="202"/>
      <c r="P6" s="202"/>
      <c r="Q6" s="202"/>
      <c r="R6" s="202"/>
      <c r="S6" s="202"/>
      <c r="T6" s="205"/>
    </row>
    <row r="7" spans="1:20" x14ac:dyDescent="0.2">
      <c r="A7" s="211">
        <v>7</v>
      </c>
      <c r="B7" s="212"/>
      <c r="C7" s="213"/>
      <c r="D7" s="213"/>
      <c r="E7" s="213"/>
      <c r="F7" s="213"/>
      <c r="G7" s="213"/>
      <c r="H7" s="214"/>
      <c r="I7" s="214" t="s">
        <v>37</v>
      </c>
      <c r="J7" s="214" t="s">
        <v>38</v>
      </c>
      <c r="K7" s="214" t="s">
        <v>39</v>
      </c>
      <c r="L7" s="214" t="s">
        <v>40</v>
      </c>
      <c r="M7" s="214" t="s">
        <v>41</v>
      </c>
      <c r="N7" s="214" t="s">
        <v>42</v>
      </c>
      <c r="O7" s="214" t="s">
        <v>43</v>
      </c>
      <c r="P7" s="214" t="s">
        <v>44</v>
      </c>
      <c r="Q7" s="214" t="s">
        <v>45</v>
      </c>
      <c r="R7" s="214" t="s">
        <v>46</v>
      </c>
      <c r="S7" s="214" t="s">
        <v>47</v>
      </c>
      <c r="T7" s="215"/>
    </row>
    <row r="8" spans="1:20" x14ac:dyDescent="0.2">
      <c r="A8" s="211">
        <v>8</v>
      </c>
      <c r="B8" s="212"/>
      <c r="C8" s="216"/>
      <c r="D8" s="213"/>
      <c r="E8" s="213"/>
      <c r="F8" s="213"/>
      <c r="G8" s="213"/>
      <c r="H8" s="217" t="str">
        <f>IF(ISNUMBER(#REF!),"for year ended","")</f>
        <v/>
      </c>
      <c r="I8" s="218" t="str">
        <f>IF(ISNUMBER(#REF!),DATE(YEAR(#REF!),MONTH(#REF!),DAY(#REF!))-1,"")</f>
        <v/>
      </c>
      <c r="J8" s="218" t="str">
        <f>IF(ISNUMBER(#REF!),DATE(YEAR(#REF!)+1,MONTH(#REF!),DAY(#REF!))-1,"")</f>
        <v/>
      </c>
      <c r="K8" s="218" t="str">
        <f>IF(ISNUMBER(#REF!),DATE(YEAR(#REF!)+2,MONTH(#REF!),DAY(#REF!))-1,"")</f>
        <v/>
      </c>
      <c r="L8" s="218" t="str">
        <f>IF(ISNUMBER(#REF!),DATE(YEAR(#REF!)+3,MONTH(#REF!),DAY(#REF!))-1,"")</f>
        <v/>
      </c>
      <c r="M8" s="218" t="str">
        <f>IF(ISNUMBER(#REF!),DATE(YEAR(#REF!)+4,MONTH(#REF!),DAY(#REF!))-1,"")</f>
        <v/>
      </c>
      <c r="N8" s="218" t="str">
        <f>IF(ISNUMBER(#REF!),DATE(YEAR(#REF!)+5,MONTH(#REF!),DAY(#REF!))-1,"")</f>
        <v/>
      </c>
      <c r="O8" s="218" t="str">
        <f>IF(ISNUMBER(#REF!),DATE(YEAR(#REF!)+6,MONTH(#REF!),DAY(#REF!))-1,"")</f>
        <v/>
      </c>
      <c r="P8" s="218" t="str">
        <f>IF(ISNUMBER(#REF!),DATE(YEAR(#REF!)+7,MONTH(#REF!),DAY(#REF!))-1,"")</f>
        <v/>
      </c>
      <c r="Q8" s="218" t="str">
        <f>IF(ISNUMBER(#REF!),DATE(YEAR(#REF!)+8,MONTH(#REF!),DAY(#REF!))-1,"")</f>
        <v/>
      </c>
      <c r="R8" s="218" t="str">
        <f>IF(ISNUMBER(#REF!),DATE(YEAR(#REF!)+9,MONTH(#REF!),DAY(#REF!))-1,"")</f>
        <v/>
      </c>
      <c r="S8" s="218" t="str">
        <f>IF(ISNUMBER(#REF!),DATE(YEAR(#REF!)+10,MONTH(#REF!),DAY(#REF!))-1,"")</f>
        <v/>
      </c>
      <c r="T8" s="215"/>
    </row>
    <row r="9" spans="1:20" ht="15.75" x14ac:dyDescent="0.25">
      <c r="A9" s="211">
        <v>9</v>
      </c>
      <c r="B9" s="212"/>
      <c r="C9" s="219" t="s">
        <v>148</v>
      </c>
      <c r="D9" s="216"/>
      <c r="E9" s="213"/>
      <c r="F9" s="213"/>
      <c r="G9" s="213"/>
      <c r="H9" s="220"/>
      <c r="I9" s="221" t="s">
        <v>49</v>
      </c>
      <c r="J9" s="218"/>
      <c r="K9" s="218"/>
      <c r="L9" s="218"/>
      <c r="M9" s="218"/>
      <c r="N9" s="218"/>
      <c r="O9" s="218"/>
      <c r="P9" s="218"/>
      <c r="Q9" s="218"/>
      <c r="R9" s="218"/>
      <c r="S9" s="220"/>
      <c r="T9" s="215"/>
    </row>
    <row r="10" spans="1:20" x14ac:dyDescent="0.2">
      <c r="A10" s="211">
        <v>10</v>
      </c>
      <c r="B10" s="212"/>
      <c r="C10" s="222"/>
      <c r="D10" s="222"/>
      <c r="E10" s="223" t="s">
        <v>149</v>
      </c>
      <c r="F10" s="223"/>
      <c r="G10" s="223"/>
      <c r="H10" s="213"/>
      <c r="I10" s="224">
        <v>3737.6776225398798</v>
      </c>
      <c r="J10" s="224">
        <v>4689.00060923005</v>
      </c>
      <c r="K10" s="224">
        <v>4742.8647481661492</v>
      </c>
      <c r="L10" s="224">
        <v>4848.4817099619104</v>
      </c>
      <c r="M10" s="224">
        <v>4954.0348747227672</v>
      </c>
      <c r="N10" s="224">
        <v>5059.5242712214122</v>
      </c>
      <c r="O10" s="224">
        <v>5216.6149270008464</v>
      </c>
      <c r="P10" s="224">
        <v>5376.2770908637203</v>
      </c>
      <c r="Q10" s="224">
        <v>5538.5458694070539</v>
      </c>
      <c r="R10" s="224">
        <v>5703.4568083426475</v>
      </c>
      <c r="S10" s="224">
        <v>5871.04589771274</v>
      </c>
      <c r="T10" s="215"/>
    </row>
    <row r="11" spans="1:20" x14ac:dyDescent="0.2">
      <c r="A11" s="211">
        <v>11</v>
      </c>
      <c r="B11" s="212"/>
      <c r="C11" s="222"/>
      <c r="D11" s="222"/>
      <c r="E11" s="223" t="s">
        <v>150</v>
      </c>
      <c r="F11" s="223"/>
      <c r="G11" s="223"/>
      <c r="H11" s="213"/>
      <c r="I11" s="224">
        <v>4322.9207471571199</v>
      </c>
      <c r="J11" s="224">
        <v>4512.0825328459259</v>
      </c>
      <c r="K11" s="224">
        <v>5432.9189664606029</v>
      </c>
      <c r="L11" s="224">
        <v>5595.9549858222135</v>
      </c>
      <c r="M11" s="224">
        <v>5552.7195951083395</v>
      </c>
      <c r="N11" s="224">
        <v>5497.9639148561264</v>
      </c>
      <c r="O11" s="224">
        <v>5667.1738737169117</v>
      </c>
      <c r="P11" s="224">
        <v>5776.8985820586031</v>
      </c>
      <c r="Q11" s="224">
        <v>5948.661302226059</v>
      </c>
      <c r="R11" s="224">
        <v>6122.5941676867596</v>
      </c>
      <c r="S11" s="224">
        <v>6298.6971784407015</v>
      </c>
      <c r="T11" s="215"/>
    </row>
    <row r="12" spans="1:20" x14ac:dyDescent="0.2">
      <c r="A12" s="211">
        <v>12</v>
      </c>
      <c r="B12" s="212"/>
      <c r="C12" s="222"/>
      <c r="D12" s="222"/>
      <c r="E12" s="223" t="s">
        <v>151</v>
      </c>
      <c r="F12" s="223"/>
      <c r="G12" s="223"/>
      <c r="H12" s="213"/>
      <c r="I12" s="224">
        <v>12839.398257028201</v>
      </c>
      <c r="J12" s="224">
        <v>14294.952040052403</v>
      </c>
      <c r="K12" s="224">
        <v>11697.103676943949</v>
      </c>
      <c r="L12" s="224">
        <v>12800.132993673622</v>
      </c>
      <c r="M12" s="224">
        <v>13136.623409422622</v>
      </c>
      <c r="N12" s="224">
        <v>13620.93069575562</v>
      </c>
      <c r="O12" s="224">
        <v>12968.732656004786</v>
      </c>
      <c r="P12" s="224">
        <v>13407.903521789984</v>
      </c>
      <c r="Q12" s="224">
        <v>13739.020684322792</v>
      </c>
      <c r="R12" s="224">
        <v>14170.562800075599</v>
      </c>
      <c r="S12" s="224">
        <v>14668.94188989063</v>
      </c>
      <c r="T12" s="215"/>
    </row>
    <row r="13" spans="1:20" ht="13.5" thickBot="1" x14ac:dyDescent="0.25">
      <c r="A13" s="211">
        <v>13</v>
      </c>
      <c r="B13" s="212"/>
      <c r="C13" s="222"/>
      <c r="D13" s="222"/>
      <c r="E13" s="223" t="s">
        <v>52</v>
      </c>
      <c r="F13" s="223"/>
      <c r="G13" s="223"/>
      <c r="H13" s="213"/>
      <c r="I13" s="224">
        <v>0</v>
      </c>
      <c r="J13" s="224">
        <v>0</v>
      </c>
      <c r="K13" s="224">
        <v>0</v>
      </c>
      <c r="L13" s="224">
        <v>0</v>
      </c>
      <c r="M13" s="224">
        <v>0</v>
      </c>
      <c r="N13" s="224">
        <v>0</v>
      </c>
      <c r="O13" s="224">
        <v>0</v>
      </c>
      <c r="P13" s="224">
        <v>0</v>
      </c>
      <c r="Q13" s="224">
        <v>0</v>
      </c>
      <c r="R13" s="224">
        <v>0</v>
      </c>
      <c r="S13" s="224">
        <v>0</v>
      </c>
      <c r="T13" s="215"/>
    </row>
    <row r="14" spans="1:20" ht="13.5" thickBot="1" x14ac:dyDescent="0.25">
      <c r="A14" s="211">
        <v>14</v>
      </c>
      <c r="B14" s="212"/>
      <c r="C14" s="222"/>
      <c r="D14" s="225" t="s">
        <v>152</v>
      </c>
      <c r="E14" s="225"/>
      <c r="F14" s="223"/>
      <c r="G14" s="223"/>
      <c r="H14" s="213"/>
      <c r="I14" s="226">
        <f t="shared" ref="I14:S14" si="0">SUM(I10:I13)</f>
        <v>20899.996626725202</v>
      </c>
      <c r="J14" s="226">
        <f t="shared" si="0"/>
        <v>23496.035182128377</v>
      </c>
      <c r="K14" s="226">
        <f t="shared" si="0"/>
        <v>21872.887391570701</v>
      </c>
      <c r="L14" s="226">
        <f t="shared" si="0"/>
        <v>23244.569689457745</v>
      </c>
      <c r="M14" s="226">
        <f t="shared" si="0"/>
        <v>23643.377879253727</v>
      </c>
      <c r="N14" s="226">
        <f t="shared" si="0"/>
        <v>24178.41888183316</v>
      </c>
      <c r="O14" s="226">
        <f t="shared" si="0"/>
        <v>23852.521456722541</v>
      </c>
      <c r="P14" s="226">
        <f t="shared" si="0"/>
        <v>24561.079194712307</v>
      </c>
      <c r="Q14" s="226">
        <f t="shared" si="0"/>
        <v>25226.227855955905</v>
      </c>
      <c r="R14" s="226">
        <f t="shared" si="0"/>
        <v>25996.613776105005</v>
      </c>
      <c r="S14" s="226">
        <f t="shared" si="0"/>
        <v>26838.684966044071</v>
      </c>
      <c r="T14" s="215"/>
    </row>
    <row r="15" spans="1:20" x14ac:dyDescent="0.2">
      <c r="A15" s="211">
        <v>15</v>
      </c>
      <c r="B15" s="212"/>
      <c r="C15" s="222"/>
      <c r="D15" s="222"/>
      <c r="E15" s="242" t="s">
        <v>153</v>
      </c>
      <c r="F15" s="223"/>
      <c r="G15" s="223"/>
      <c r="H15" s="213"/>
      <c r="I15" s="224">
        <v>17377.576000000001</v>
      </c>
      <c r="J15" s="224">
        <v>19580.664981720856</v>
      </c>
      <c r="K15" s="224">
        <v>20665.813285208478</v>
      </c>
      <c r="L15" s="224">
        <v>21008.138460687016</v>
      </c>
      <c r="M15" s="224">
        <v>21546.664597591553</v>
      </c>
      <c r="N15" s="224">
        <v>22075.623734090692</v>
      </c>
      <c r="O15" s="224">
        <v>22386.501025808</v>
      </c>
      <c r="P15" s="224">
        <v>24358.152408946102</v>
      </c>
      <c r="Q15" s="224">
        <v>23336.8811568909</v>
      </c>
      <c r="R15" s="224">
        <v>23670.132069909199</v>
      </c>
      <c r="S15" s="224">
        <v>24258.245198429599</v>
      </c>
      <c r="T15" s="215"/>
    </row>
    <row r="16" spans="1:20" x14ac:dyDescent="0.2">
      <c r="A16" s="211">
        <v>16</v>
      </c>
      <c r="B16" s="212"/>
      <c r="C16" s="222"/>
      <c r="D16" s="222"/>
      <c r="E16" s="223" t="s">
        <v>154</v>
      </c>
      <c r="F16" s="223"/>
      <c r="G16" s="223"/>
      <c r="H16" s="213"/>
      <c r="I16" s="224">
        <v>14877.36</v>
      </c>
      <c r="J16" s="224">
        <v>15806.685134317861</v>
      </c>
      <c r="K16" s="224">
        <v>18974.238643011438</v>
      </c>
      <c r="L16" s="224">
        <v>16965.154519496489</v>
      </c>
      <c r="M16" s="224">
        <v>16608.027545780998</v>
      </c>
      <c r="N16" s="224">
        <v>16923.20812969797</v>
      </c>
      <c r="O16" s="224">
        <v>17072.444074489926</v>
      </c>
      <c r="P16" s="224">
        <v>17528.311907875366</v>
      </c>
      <c r="Q16" s="224">
        <v>17892.188613118487</v>
      </c>
      <c r="R16" s="224">
        <v>18209.427948380067</v>
      </c>
      <c r="S16" s="224">
        <v>18627.202221486437</v>
      </c>
      <c r="T16" s="215"/>
    </row>
    <row r="17" spans="1:30" ht="13.5" thickBot="1" x14ac:dyDescent="0.25">
      <c r="A17" s="211">
        <v>17</v>
      </c>
      <c r="B17" s="212"/>
      <c r="C17" s="222"/>
      <c r="D17" s="222"/>
      <c r="E17" s="223" t="s">
        <v>608</v>
      </c>
      <c r="F17" s="260" t="s">
        <v>614</v>
      </c>
      <c r="G17" s="223"/>
      <c r="H17" s="213"/>
      <c r="I17" s="224">
        <v>145.17500000000001</v>
      </c>
      <c r="J17" s="224">
        <v>114.33209383014403</v>
      </c>
      <c r="K17" s="224">
        <v>32.069853668419626</v>
      </c>
      <c r="L17" s="224">
        <v>32.076298264683437</v>
      </c>
      <c r="M17" s="224">
        <v>32.748509505845888</v>
      </c>
      <c r="N17" s="224">
        <v>33.420720747008346</v>
      </c>
      <c r="O17" s="224">
        <v>0</v>
      </c>
      <c r="P17" s="224">
        <v>0</v>
      </c>
      <c r="Q17" s="224">
        <v>0</v>
      </c>
      <c r="R17" s="224">
        <v>0</v>
      </c>
      <c r="S17" s="224">
        <v>0</v>
      </c>
      <c r="T17" s="215"/>
      <c r="U17" s="227"/>
    </row>
    <row r="18" spans="1:30" ht="13.5" thickBot="1" x14ac:dyDescent="0.25">
      <c r="A18" s="211">
        <v>18</v>
      </c>
      <c r="B18" s="212"/>
      <c r="C18" s="222"/>
      <c r="D18" s="225" t="s">
        <v>155</v>
      </c>
      <c r="E18" s="225"/>
      <c r="F18" s="223"/>
      <c r="G18" s="223"/>
      <c r="H18" s="213"/>
      <c r="I18" s="226">
        <f t="shared" ref="I18:S18" si="1">SUM(I15:I17)</f>
        <v>32400.111000000001</v>
      </c>
      <c r="J18" s="226">
        <f t="shared" si="1"/>
        <v>35501.682209868864</v>
      </c>
      <c r="K18" s="226">
        <f t="shared" si="1"/>
        <v>39672.121781888338</v>
      </c>
      <c r="L18" s="226">
        <f t="shared" si="1"/>
        <v>38005.36927844819</v>
      </c>
      <c r="M18" s="226">
        <f t="shared" si="1"/>
        <v>38187.440652878395</v>
      </c>
      <c r="N18" s="226">
        <f t="shared" si="1"/>
        <v>39032.252584535672</v>
      </c>
      <c r="O18" s="226">
        <f t="shared" si="1"/>
        <v>39458.945100297926</v>
      </c>
      <c r="P18" s="226">
        <f t="shared" si="1"/>
        <v>41886.464316821468</v>
      </c>
      <c r="Q18" s="226">
        <f t="shared" si="1"/>
        <v>41229.069770009388</v>
      </c>
      <c r="R18" s="226">
        <f t="shared" si="1"/>
        <v>41879.560018289267</v>
      </c>
      <c r="S18" s="226">
        <f t="shared" si="1"/>
        <v>42885.447419916032</v>
      </c>
      <c r="T18" s="215"/>
    </row>
    <row r="19" spans="1:30" ht="13.5" thickBot="1" x14ac:dyDescent="0.25">
      <c r="A19" s="211">
        <v>19</v>
      </c>
      <c r="B19" s="212"/>
      <c r="C19" s="222"/>
      <c r="D19" s="228" t="s">
        <v>156</v>
      </c>
      <c r="E19" s="228"/>
      <c r="F19" s="223"/>
      <c r="G19" s="223"/>
      <c r="H19" s="213"/>
      <c r="I19" s="226">
        <f t="shared" ref="I19:S19" si="2">I14+I18</f>
        <v>53300.107626725207</v>
      </c>
      <c r="J19" s="226">
        <f t="shared" si="2"/>
        <v>58997.717391997241</v>
      </c>
      <c r="K19" s="226">
        <f t="shared" si="2"/>
        <v>61545.009173459039</v>
      </c>
      <c r="L19" s="226">
        <f t="shared" si="2"/>
        <v>61249.938967905939</v>
      </c>
      <c r="M19" s="226">
        <f t="shared" si="2"/>
        <v>61830.818532132122</v>
      </c>
      <c r="N19" s="226">
        <f t="shared" si="2"/>
        <v>63210.671466368833</v>
      </c>
      <c r="O19" s="226">
        <f t="shared" si="2"/>
        <v>63311.466557020467</v>
      </c>
      <c r="P19" s="226">
        <f t="shared" si="2"/>
        <v>66447.543511533775</v>
      </c>
      <c r="Q19" s="226">
        <f t="shared" si="2"/>
        <v>66455.297625965293</v>
      </c>
      <c r="R19" s="226">
        <f t="shared" si="2"/>
        <v>67876.173794394272</v>
      </c>
      <c r="S19" s="226">
        <f t="shared" si="2"/>
        <v>69724.132385960111</v>
      </c>
      <c r="T19" s="215"/>
    </row>
    <row r="20" spans="1:30" x14ac:dyDescent="0.2">
      <c r="A20" s="211">
        <v>20</v>
      </c>
      <c r="B20" s="212"/>
      <c r="C20" s="213"/>
      <c r="D20" s="213"/>
      <c r="E20" s="229"/>
      <c r="F20" s="213"/>
      <c r="G20" s="213"/>
      <c r="H20" s="214"/>
      <c r="I20" s="214" t="s">
        <v>37</v>
      </c>
      <c r="J20" s="214" t="s">
        <v>38</v>
      </c>
      <c r="K20" s="214" t="s">
        <v>39</v>
      </c>
      <c r="L20" s="214" t="s">
        <v>40</v>
      </c>
      <c r="M20" s="214" t="s">
        <v>41</v>
      </c>
      <c r="N20" s="214" t="s">
        <v>42</v>
      </c>
      <c r="O20" s="214" t="s">
        <v>43</v>
      </c>
      <c r="P20" s="214" t="s">
        <v>44</v>
      </c>
      <c r="Q20" s="214" t="s">
        <v>45</v>
      </c>
      <c r="R20" s="214" t="s">
        <v>46</v>
      </c>
      <c r="S20" s="214" t="s">
        <v>47</v>
      </c>
      <c r="T20" s="215"/>
    </row>
    <row r="21" spans="1:30" x14ac:dyDescent="0.2">
      <c r="A21" s="211">
        <v>21</v>
      </c>
      <c r="B21" s="212"/>
      <c r="C21" s="216"/>
      <c r="D21" s="213"/>
      <c r="E21" s="213"/>
      <c r="F21" s="213"/>
      <c r="G21" s="213"/>
      <c r="H21" s="230" t="str">
        <f>IF(ISNUMBER(#REF!),"for year ended","")</f>
        <v/>
      </c>
      <c r="I21" s="218" t="str">
        <f>IF(ISNUMBER(#REF!),DATE(YEAR(#REF!),MONTH(#REF!),DAY(#REF!))-1,"")</f>
        <v/>
      </c>
      <c r="J21" s="218" t="str">
        <f>IF(ISNUMBER(#REF!),DATE(YEAR(#REF!)+1,MONTH(#REF!),DAY(#REF!))-1,"")</f>
        <v/>
      </c>
      <c r="K21" s="218" t="str">
        <f>IF(ISNUMBER(#REF!),DATE(YEAR(#REF!)+2,MONTH(#REF!),DAY(#REF!))-1,"")</f>
        <v/>
      </c>
      <c r="L21" s="218" t="str">
        <f>IF(ISNUMBER(#REF!),DATE(YEAR(#REF!)+3,MONTH(#REF!),DAY(#REF!))-1,"")</f>
        <v/>
      </c>
      <c r="M21" s="218" t="str">
        <f>IF(ISNUMBER(#REF!),DATE(YEAR(#REF!)+4,MONTH(#REF!),DAY(#REF!))-1,"")</f>
        <v/>
      </c>
      <c r="N21" s="218" t="str">
        <f>IF(ISNUMBER(#REF!),DATE(YEAR(#REF!)+5,MONTH(#REF!),DAY(#REF!))-1,"")</f>
        <v/>
      </c>
      <c r="O21" s="218" t="str">
        <f>IF(ISNUMBER(#REF!),DATE(YEAR(#REF!)+6,MONTH(#REF!),DAY(#REF!))-1,"")</f>
        <v/>
      </c>
      <c r="P21" s="218" t="str">
        <f>IF(ISNUMBER(#REF!),DATE(YEAR(#REF!)+7,MONTH(#REF!),DAY(#REF!))-1,"")</f>
        <v/>
      </c>
      <c r="Q21" s="218" t="str">
        <f>IF(ISNUMBER(#REF!),DATE(YEAR(#REF!)+8,MONTH(#REF!),DAY(#REF!))-1,"")</f>
        <v/>
      </c>
      <c r="R21" s="218" t="str">
        <f>IF(ISNUMBER(#REF!),DATE(YEAR(#REF!)+9,MONTH(#REF!),DAY(#REF!))-1,"")</f>
        <v/>
      </c>
      <c r="S21" s="218" t="str">
        <f>IF(ISNUMBER(#REF!),DATE(YEAR(#REF!)+10,MONTH(#REF!),DAY(#REF!))-1,"")</f>
        <v/>
      </c>
      <c r="T21" s="215"/>
    </row>
    <row r="22" spans="1:30" x14ac:dyDescent="0.2">
      <c r="A22" s="211">
        <v>22</v>
      </c>
      <c r="B22" s="212"/>
      <c r="C22" s="222"/>
      <c r="D22" s="222"/>
      <c r="E22" s="228"/>
      <c r="F22" s="213"/>
      <c r="G22" s="213"/>
      <c r="H22" s="213"/>
      <c r="I22" s="221" t="s">
        <v>69</v>
      </c>
      <c r="J22" s="213"/>
      <c r="K22" s="213"/>
      <c r="L22" s="213"/>
      <c r="M22" s="213"/>
      <c r="N22" s="213"/>
      <c r="O22" s="213"/>
      <c r="P22" s="213"/>
      <c r="Q22" s="213"/>
      <c r="R22" s="220"/>
      <c r="S22" s="220"/>
      <c r="T22" s="215"/>
    </row>
    <row r="23" spans="1:30" x14ac:dyDescent="0.2">
      <c r="A23" s="211">
        <v>23</v>
      </c>
      <c r="B23" s="212"/>
      <c r="C23" s="222"/>
      <c r="D23" s="222"/>
      <c r="E23" s="213" t="s">
        <v>149</v>
      </c>
      <c r="F23" s="231"/>
      <c r="G23" s="231"/>
      <c r="H23" s="213"/>
      <c r="I23" s="224">
        <v>3737.6776225398798</v>
      </c>
      <c r="J23" s="224">
        <v>4582.926905281709</v>
      </c>
      <c r="K23" s="224">
        <v>4535.722758157307</v>
      </c>
      <c r="L23" s="224">
        <v>4534.3620413298604</v>
      </c>
      <c r="M23" s="224">
        <v>4533.0017327174619</v>
      </c>
      <c r="N23" s="224">
        <v>4531.6418321976462</v>
      </c>
      <c r="O23" s="224">
        <v>4575.598757969964</v>
      </c>
      <c r="P23" s="224">
        <v>4619.9820659222733</v>
      </c>
      <c r="Q23" s="224">
        <v>4664.7958919617195</v>
      </c>
      <c r="R23" s="224">
        <v>4710.0444121137489</v>
      </c>
      <c r="S23" s="224">
        <v>4755.731842911252</v>
      </c>
      <c r="T23" s="215"/>
      <c r="AD23" s="3"/>
    </row>
    <row r="24" spans="1:30" x14ac:dyDescent="0.2">
      <c r="A24" s="211">
        <v>24</v>
      </c>
      <c r="B24" s="212"/>
      <c r="C24" s="222"/>
      <c r="D24" s="222"/>
      <c r="E24" s="213" t="s">
        <v>150</v>
      </c>
      <c r="F24" s="231"/>
      <c r="G24" s="231"/>
      <c r="H24" s="213"/>
      <c r="I24" s="224">
        <v>4322.9207471571199</v>
      </c>
      <c r="J24" s="224">
        <v>4410.011036877796</v>
      </c>
      <c r="K24" s="224">
        <v>5195.6392408043821</v>
      </c>
      <c r="L24" s="224">
        <v>5233.4085989368741</v>
      </c>
      <c r="M24" s="224">
        <v>5080.8054812752753</v>
      </c>
      <c r="N24" s="224">
        <v>4924.3371378195843</v>
      </c>
      <c r="O24" s="224">
        <v>4970.793148553732</v>
      </c>
      <c r="P24" s="224">
        <v>4964.2470792878785</v>
      </c>
      <c r="Q24" s="224">
        <v>5010.2123300220246</v>
      </c>
      <c r="R24" s="224">
        <v>5056.1775807561726</v>
      </c>
      <c r="S24" s="224">
        <v>5102.1428314903196</v>
      </c>
      <c r="T24" s="215"/>
    </row>
    <row r="25" spans="1:30" x14ac:dyDescent="0.2">
      <c r="A25" s="211">
        <v>25</v>
      </c>
      <c r="B25" s="212"/>
      <c r="C25" s="222"/>
      <c r="D25" s="222"/>
      <c r="E25" s="213" t="s">
        <v>151</v>
      </c>
      <c r="F25" s="231"/>
      <c r="G25" s="231"/>
      <c r="H25" s="213"/>
      <c r="I25" s="224">
        <v>12839.398257028201</v>
      </c>
      <c r="J25" s="224">
        <v>13973.744210991148</v>
      </c>
      <c r="K25" s="224">
        <v>11192.307422975469</v>
      </c>
      <c r="L25" s="224">
        <v>11970.481610062358</v>
      </c>
      <c r="M25" s="224">
        <v>12013.217732710011</v>
      </c>
      <c r="N25" s="224">
        <v>12186.351365255554</v>
      </c>
      <c r="O25" s="224">
        <v>11356.892113505452</v>
      </c>
      <c r="P25" s="224">
        <v>11497.755702351538</v>
      </c>
      <c r="Q25" s="224">
        <v>11542.114622062065</v>
      </c>
      <c r="R25" s="224">
        <v>11667.390678067717</v>
      </c>
      <c r="S25" s="224">
        <v>11841.725935286451</v>
      </c>
      <c r="T25" s="215"/>
    </row>
    <row r="26" spans="1:30" ht="13.5" thickBot="1" x14ac:dyDescent="0.25">
      <c r="A26" s="211">
        <v>26</v>
      </c>
      <c r="B26" s="212"/>
      <c r="C26" s="222"/>
      <c r="D26" s="222"/>
      <c r="E26" s="213" t="s">
        <v>52</v>
      </c>
      <c r="F26" s="231"/>
      <c r="G26" s="231"/>
      <c r="H26" s="213"/>
      <c r="I26" s="224">
        <v>0</v>
      </c>
      <c r="J26" s="224">
        <v>0</v>
      </c>
      <c r="K26" s="224">
        <v>0</v>
      </c>
      <c r="L26" s="224">
        <v>0</v>
      </c>
      <c r="M26" s="224">
        <v>0</v>
      </c>
      <c r="N26" s="224">
        <v>0</v>
      </c>
      <c r="O26" s="224">
        <v>0</v>
      </c>
      <c r="P26" s="224">
        <v>0</v>
      </c>
      <c r="Q26" s="224">
        <v>0</v>
      </c>
      <c r="R26" s="224">
        <v>0</v>
      </c>
      <c r="S26" s="224">
        <v>0</v>
      </c>
      <c r="T26" s="215"/>
      <c r="U26" s="227"/>
    </row>
    <row r="27" spans="1:30" ht="13.5" thickBot="1" x14ac:dyDescent="0.25">
      <c r="A27" s="211">
        <v>27</v>
      </c>
      <c r="B27" s="212"/>
      <c r="C27" s="222"/>
      <c r="D27" s="225" t="s">
        <v>152</v>
      </c>
      <c r="E27" s="225"/>
      <c r="F27" s="223"/>
      <c r="G27" s="223"/>
      <c r="H27" s="213"/>
      <c r="I27" s="226">
        <f t="shared" ref="I27:S27" si="3">SUM(I23:I26)</f>
        <v>20899.996626725202</v>
      </c>
      <c r="J27" s="226">
        <f t="shared" si="3"/>
        <v>22966.68215315065</v>
      </c>
      <c r="K27" s="226">
        <f t="shared" si="3"/>
        <v>20923.669421937157</v>
      </c>
      <c r="L27" s="226">
        <f t="shared" si="3"/>
        <v>21738.252250329093</v>
      </c>
      <c r="M27" s="226">
        <f t="shared" si="3"/>
        <v>21627.024946702746</v>
      </c>
      <c r="N27" s="226">
        <f t="shared" si="3"/>
        <v>21642.330335272782</v>
      </c>
      <c r="O27" s="226">
        <f t="shared" si="3"/>
        <v>20903.284020029147</v>
      </c>
      <c r="P27" s="226">
        <f t="shared" si="3"/>
        <v>21081.984847561689</v>
      </c>
      <c r="Q27" s="226">
        <f t="shared" si="3"/>
        <v>21217.122844045807</v>
      </c>
      <c r="R27" s="226">
        <f t="shared" si="3"/>
        <v>21433.61267093764</v>
      </c>
      <c r="S27" s="226">
        <f t="shared" si="3"/>
        <v>21699.600609688023</v>
      </c>
      <c r="T27" s="215"/>
    </row>
    <row r="28" spans="1:30" x14ac:dyDescent="0.2">
      <c r="A28" s="211">
        <v>28</v>
      </c>
      <c r="B28" s="212"/>
      <c r="C28" s="222"/>
      <c r="D28" s="222"/>
      <c r="E28" s="242" t="s">
        <v>153</v>
      </c>
      <c r="F28" s="231"/>
      <c r="G28" s="231"/>
      <c r="H28" s="213"/>
      <c r="I28" s="224">
        <v>17377.576000000001</v>
      </c>
      <c r="J28" s="224">
        <v>19131.773000000001</v>
      </c>
      <c r="K28" s="224">
        <v>19741.838</v>
      </c>
      <c r="L28" s="224">
        <v>19648.281999999999</v>
      </c>
      <c r="M28" s="224">
        <v>19738.300999999999</v>
      </c>
      <c r="N28" s="224">
        <v>19816.111000000001</v>
      </c>
      <c r="O28" s="224">
        <v>19698.952000000001</v>
      </c>
      <c r="P28" s="224">
        <v>21019.460999999999</v>
      </c>
      <c r="Q28" s="224">
        <v>19756.170999999998</v>
      </c>
      <c r="R28" s="224">
        <v>19665.258999999998</v>
      </c>
      <c r="S28" s="224">
        <v>19785.541000000001</v>
      </c>
      <c r="T28" s="215"/>
    </row>
    <row r="29" spans="1:30" x14ac:dyDescent="0.2">
      <c r="A29" s="211">
        <v>29</v>
      </c>
      <c r="B29" s="212"/>
      <c r="C29" s="222"/>
      <c r="D29" s="222"/>
      <c r="E29" s="223" t="s">
        <v>154</v>
      </c>
      <c r="F29" s="231"/>
      <c r="G29" s="231"/>
      <c r="H29" s="213"/>
      <c r="I29" s="224">
        <v>14877.36</v>
      </c>
      <c r="J29" s="224">
        <v>15448.487999999999</v>
      </c>
      <c r="K29" s="224">
        <v>18140.472000000002</v>
      </c>
      <c r="L29" s="224">
        <v>15866.182000000001</v>
      </c>
      <c r="M29" s="224">
        <v>15198.752</v>
      </c>
      <c r="N29" s="224">
        <v>15161.814</v>
      </c>
      <c r="O29" s="224">
        <v>14980.429</v>
      </c>
      <c r="P29" s="224">
        <v>15070.754000000001</v>
      </c>
      <c r="Q29" s="224">
        <v>15079.844999999999</v>
      </c>
      <c r="R29" s="224">
        <v>15049.898999999999</v>
      </c>
      <c r="S29" s="224">
        <v>15103.075000000001</v>
      </c>
      <c r="T29" s="215"/>
    </row>
    <row r="30" spans="1:30" ht="13.5" thickBot="1" x14ac:dyDescent="0.25">
      <c r="A30" s="211">
        <v>30</v>
      </c>
      <c r="B30" s="212"/>
      <c r="C30" s="222"/>
      <c r="D30" s="222"/>
      <c r="E30" s="223" t="s">
        <v>608</v>
      </c>
      <c r="F30" s="260" t="s">
        <v>614</v>
      </c>
      <c r="G30" s="231"/>
      <c r="H30" s="213"/>
      <c r="I30" s="224">
        <v>145.17500000000001</v>
      </c>
      <c r="J30" s="224">
        <v>111.711</v>
      </c>
      <c r="K30" s="224">
        <v>30.635999999999999</v>
      </c>
      <c r="L30" s="224">
        <v>30</v>
      </c>
      <c r="M30" s="224">
        <v>30</v>
      </c>
      <c r="N30" s="224">
        <v>30</v>
      </c>
      <c r="O30" s="224">
        <v>0</v>
      </c>
      <c r="P30" s="224">
        <v>0</v>
      </c>
      <c r="Q30" s="224">
        <v>0</v>
      </c>
      <c r="R30" s="224">
        <v>0</v>
      </c>
      <c r="S30" s="224">
        <v>0</v>
      </c>
      <c r="T30" s="215"/>
    </row>
    <row r="31" spans="1:30" ht="13.5" thickBot="1" x14ac:dyDescent="0.25">
      <c r="A31" s="211">
        <v>31</v>
      </c>
      <c r="B31" s="212"/>
      <c r="C31" s="222"/>
      <c r="D31" s="225" t="s">
        <v>155</v>
      </c>
      <c r="E31" s="225"/>
      <c r="F31" s="223"/>
      <c r="G31" s="223"/>
      <c r="H31" s="213"/>
      <c r="I31" s="226">
        <f>SUM(I28:I30)</f>
        <v>32400.111000000001</v>
      </c>
      <c r="J31" s="226">
        <f t="shared" ref="J31:R31" si="4">SUM(J28:J30)</f>
        <v>34691.972000000002</v>
      </c>
      <c r="K31" s="226">
        <f>SUM(K28:K30)</f>
        <v>37912.945999999996</v>
      </c>
      <c r="L31" s="226">
        <f t="shared" si="4"/>
        <v>35544.464</v>
      </c>
      <c r="M31" s="226">
        <f t="shared" si="4"/>
        <v>34967.053</v>
      </c>
      <c r="N31" s="226">
        <f t="shared" si="4"/>
        <v>35007.925000000003</v>
      </c>
      <c r="O31" s="226">
        <f t="shared" si="4"/>
        <v>34679.381000000001</v>
      </c>
      <c r="P31" s="226">
        <f t="shared" si="4"/>
        <v>36090.214999999997</v>
      </c>
      <c r="Q31" s="226">
        <f t="shared" si="4"/>
        <v>34836.015999999996</v>
      </c>
      <c r="R31" s="226">
        <f t="shared" si="4"/>
        <v>34715.157999999996</v>
      </c>
      <c r="S31" s="226">
        <f>SUM(S28:S30)</f>
        <v>34888.616000000002</v>
      </c>
      <c r="T31" s="215"/>
    </row>
    <row r="32" spans="1:30" ht="13.5" thickBot="1" x14ac:dyDescent="0.25">
      <c r="A32" s="211">
        <v>32</v>
      </c>
      <c r="B32" s="212"/>
      <c r="C32" s="222"/>
      <c r="D32" s="228" t="s">
        <v>156</v>
      </c>
      <c r="E32" s="228"/>
      <c r="F32" s="231"/>
      <c r="G32" s="231"/>
      <c r="H32" s="213"/>
      <c r="I32" s="226">
        <f t="shared" ref="I32:S32" si="5">I27+I31</f>
        <v>53300.107626725207</v>
      </c>
      <c r="J32" s="226">
        <f t="shared" si="5"/>
        <v>57658.654153150652</v>
      </c>
      <c r="K32" s="226">
        <f>K27+K31</f>
        <v>58836.615421937153</v>
      </c>
      <c r="L32" s="226">
        <f t="shared" si="5"/>
        <v>57282.716250329089</v>
      </c>
      <c r="M32" s="226">
        <f t="shared" si="5"/>
        <v>56594.077946702746</v>
      </c>
      <c r="N32" s="226">
        <f t="shared" si="5"/>
        <v>56650.255335272785</v>
      </c>
      <c r="O32" s="226">
        <f t="shared" si="5"/>
        <v>55582.665020029148</v>
      </c>
      <c r="P32" s="226">
        <f t="shared" si="5"/>
        <v>57172.199847561686</v>
      </c>
      <c r="Q32" s="226">
        <f t="shared" si="5"/>
        <v>56053.138844045803</v>
      </c>
      <c r="R32" s="226">
        <f t="shared" si="5"/>
        <v>56148.770670937636</v>
      </c>
      <c r="S32" s="226">
        <f t="shared" si="5"/>
        <v>56588.216609688025</v>
      </c>
      <c r="T32" s="215"/>
    </row>
    <row r="33" spans="1:20" ht="15.75" x14ac:dyDescent="0.25">
      <c r="A33" s="211">
        <v>33</v>
      </c>
      <c r="B33" s="212"/>
      <c r="C33" s="232" t="s">
        <v>157</v>
      </c>
      <c r="D33" s="222"/>
      <c r="E33" s="222"/>
      <c r="F33" s="231"/>
      <c r="G33" s="231"/>
      <c r="H33" s="231"/>
      <c r="I33" s="213"/>
      <c r="J33" s="213"/>
      <c r="K33" s="213"/>
      <c r="L33" s="213"/>
      <c r="M33" s="213"/>
      <c r="N33" s="213"/>
      <c r="O33" s="213"/>
      <c r="P33" s="213"/>
      <c r="Q33" s="213"/>
      <c r="R33" s="213"/>
      <c r="S33" s="213"/>
      <c r="T33" s="215"/>
    </row>
    <row r="34" spans="1:20" x14ac:dyDescent="0.2">
      <c r="A34" s="211">
        <v>35</v>
      </c>
      <c r="B34" s="212"/>
      <c r="C34" s="283"/>
      <c r="D34" s="283"/>
      <c r="E34" s="234"/>
      <c r="F34" s="234"/>
      <c r="G34" s="235"/>
      <c r="H34" s="231"/>
      <c r="I34" s="213"/>
      <c r="J34" s="213"/>
      <c r="K34" s="213"/>
      <c r="L34" s="213"/>
      <c r="M34" s="213"/>
      <c r="N34" s="213"/>
      <c r="O34" s="213"/>
      <c r="P34" s="213"/>
      <c r="Q34" s="213"/>
      <c r="R34" s="213"/>
      <c r="S34" s="213"/>
      <c r="T34" s="215"/>
    </row>
    <row r="35" spans="1:20" ht="25.5" x14ac:dyDescent="0.2">
      <c r="A35" s="211">
        <v>36</v>
      </c>
      <c r="B35" s="212"/>
      <c r="C35" s="283"/>
      <c r="D35" s="283"/>
      <c r="E35" s="234" t="s">
        <v>83</v>
      </c>
      <c r="F35" s="234"/>
      <c r="G35" s="235"/>
      <c r="H35" s="213"/>
      <c r="I35" s="224"/>
      <c r="J35" s="224"/>
      <c r="K35" s="224"/>
      <c r="L35" s="224"/>
      <c r="M35" s="224"/>
      <c r="N35" s="224"/>
      <c r="O35" s="224"/>
      <c r="P35" s="224"/>
      <c r="Q35" s="224"/>
      <c r="R35" s="224"/>
      <c r="S35" s="224"/>
      <c r="T35" s="215"/>
    </row>
    <row r="36" spans="1:20" x14ac:dyDescent="0.2">
      <c r="A36" s="211">
        <v>37</v>
      </c>
      <c r="B36" s="212"/>
      <c r="C36" s="222"/>
      <c r="D36" s="222"/>
      <c r="E36" s="236" t="s">
        <v>158</v>
      </c>
      <c r="F36" s="231"/>
      <c r="G36" s="231"/>
      <c r="H36" s="213"/>
      <c r="I36" s="224"/>
      <c r="J36" s="224"/>
      <c r="K36" s="224"/>
      <c r="L36" s="224"/>
      <c r="M36" s="224"/>
      <c r="N36" s="224"/>
      <c r="O36" s="224"/>
      <c r="P36" s="224"/>
      <c r="Q36" s="224"/>
      <c r="R36" s="224"/>
      <c r="S36" s="224"/>
      <c r="T36" s="215"/>
    </row>
    <row r="37" spans="1:20" x14ac:dyDescent="0.2">
      <c r="A37" s="211">
        <v>38</v>
      </c>
      <c r="B37" s="212"/>
      <c r="C37" s="222"/>
      <c r="D37" s="222"/>
      <c r="E37" s="213" t="s">
        <v>159</v>
      </c>
      <c r="F37" s="213"/>
      <c r="G37" s="231"/>
      <c r="H37" s="213"/>
      <c r="I37" s="224"/>
      <c r="J37" s="224"/>
      <c r="K37" s="224"/>
      <c r="L37" s="224"/>
      <c r="M37" s="224"/>
      <c r="N37" s="224"/>
      <c r="O37" s="224"/>
      <c r="P37" s="224"/>
      <c r="Q37" s="224"/>
      <c r="R37" s="224"/>
      <c r="S37" s="224"/>
      <c r="T37" s="215"/>
    </row>
    <row r="38" spans="1:20" x14ac:dyDescent="0.2">
      <c r="A38" s="211">
        <v>39</v>
      </c>
      <c r="B38" s="212"/>
      <c r="C38" s="222"/>
      <c r="D38" s="222"/>
      <c r="E38" s="213" t="s">
        <v>160</v>
      </c>
      <c r="F38" s="213"/>
      <c r="G38" s="231"/>
      <c r="H38" s="213"/>
      <c r="I38" s="224"/>
      <c r="J38" s="224"/>
      <c r="K38" s="224"/>
      <c r="L38" s="224"/>
      <c r="M38" s="224"/>
      <c r="N38" s="224"/>
      <c r="O38" s="224"/>
      <c r="P38" s="224"/>
      <c r="Q38" s="224"/>
      <c r="R38" s="224"/>
      <c r="S38" s="224"/>
      <c r="T38" s="215"/>
    </row>
    <row r="39" spans="1:20" x14ac:dyDescent="0.2">
      <c r="A39" s="211">
        <v>41</v>
      </c>
      <c r="B39" s="233" t="s">
        <v>161</v>
      </c>
      <c r="C39" s="222"/>
      <c r="D39" s="222"/>
      <c r="E39" s="228"/>
      <c r="F39" s="231"/>
      <c r="G39" s="231"/>
      <c r="H39" s="213"/>
      <c r="I39" s="231"/>
      <c r="J39" s="213"/>
      <c r="K39" s="231"/>
      <c r="L39" s="213"/>
      <c r="M39" s="231"/>
      <c r="N39" s="213"/>
      <c r="O39" s="231"/>
      <c r="P39" s="213"/>
      <c r="Q39" s="231"/>
      <c r="R39" s="213"/>
      <c r="S39" s="213"/>
      <c r="T39" s="215"/>
    </row>
    <row r="40" spans="1:20" x14ac:dyDescent="0.2">
      <c r="A40" s="211">
        <v>42</v>
      </c>
      <c r="B40" s="212"/>
      <c r="C40" s="222"/>
      <c r="D40" s="222"/>
      <c r="E40" s="228"/>
      <c r="F40" s="213"/>
      <c r="G40" s="213"/>
      <c r="H40" s="213"/>
      <c r="I40" s="213"/>
      <c r="J40" s="213"/>
      <c r="K40" s="213"/>
      <c r="L40" s="213"/>
      <c r="M40" s="213"/>
      <c r="N40" s="213"/>
      <c r="O40" s="213"/>
      <c r="P40" s="213"/>
      <c r="Q40" s="213"/>
      <c r="R40" s="213"/>
      <c r="S40" s="213"/>
      <c r="T40" s="215"/>
    </row>
    <row r="41" spans="1:20" x14ac:dyDescent="0.2">
      <c r="A41" s="211">
        <v>43</v>
      </c>
      <c r="B41" s="212"/>
      <c r="C41" s="213"/>
      <c r="D41" s="213"/>
      <c r="E41" s="213"/>
      <c r="F41" s="213"/>
      <c r="G41" s="213"/>
      <c r="H41" s="214"/>
      <c r="I41" s="214" t="s">
        <v>37</v>
      </c>
      <c r="J41" s="214" t="s">
        <v>38</v>
      </c>
      <c r="K41" s="214" t="s">
        <v>39</v>
      </c>
      <c r="L41" s="214" t="s">
        <v>40</v>
      </c>
      <c r="M41" s="214" t="s">
        <v>41</v>
      </c>
      <c r="N41" s="214" t="s">
        <v>42</v>
      </c>
      <c r="O41" s="214" t="s">
        <v>43</v>
      </c>
      <c r="P41" s="214" t="s">
        <v>44</v>
      </c>
      <c r="Q41" s="214" t="s">
        <v>45</v>
      </c>
      <c r="R41" s="214" t="s">
        <v>46</v>
      </c>
      <c r="S41" s="214" t="s">
        <v>47</v>
      </c>
      <c r="T41" s="215"/>
    </row>
    <row r="42" spans="1:20" x14ac:dyDescent="0.2">
      <c r="A42" s="211">
        <v>44</v>
      </c>
      <c r="B42" s="212"/>
      <c r="C42" s="216"/>
      <c r="D42" s="213"/>
      <c r="E42" s="213"/>
      <c r="F42" s="213"/>
      <c r="G42" s="213"/>
      <c r="H42" s="230" t="str">
        <f>IF(ISNUMBER(#REF!),"for year ended","")</f>
        <v/>
      </c>
      <c r="I42" s="218" t="str">
        <f>IF(ISNUMBER(#REF!),DATE(YEAR(#REF!),MONTH(#REF!),DAY(#REF!))-1,"")</f>
        <v/>
      </c>
      <c r="J42" s="218" t="str">
        <f>IF(ISNUMBER(#REF!),DATE(YEAR(#REF!)+1,MONTH(#REF!),DAY(#REF!))-1,"")</f>
        <v/>
      </c>
      <c r="K42" s="218" t="str">
        <f>IF(ISNUMBER(#REF!),DATE(YEAR(#REF!)+2,MONTH(#REF!),DAY(#REF!))-1,"")</f>
        <v/>
      </c>
      <c r="L42" s="218" t="str">
        <f>IF(ISNUMBER(#REF!),DATE(YEAR(#REF!)+3,MONTH(#REF!),DAY(#REF!))-1,"")</f>
        <v/>
      </c>
      <c r="M42" s="218" t="str">
        <f>IF(ISNUMBER(#REF!),DATE(YEAR(#REF!)+4,MONTH(#REF!),DAY(#REF!))-1,"")</f>
        <v/>
      </c>
      <c r="N42" s="218" t="str">
        <f>IF(ISNUMBER(#REF!),DATE(YEAR(#REF!)+5,MONTH(#REF!),DAY(#REF!))-1,"")</f>
        <v/>
      </c>
      <c r="O42" s="218" t="str">
        <f>IF(ISNUMBER(#REF!),DATE(YEAR(#REF!)+6,MONTH(#REF!),DAY(#REF!))-1,"")</f>
        <v/>
      </c>
      <c r="P42" s="218" t="str">
        <f>IF(ISNUMBER(#REF!),DATE(YEAR(#REF!)+7,MONTH(#REF!),DAY(#REF!))-1,"")</f>
        <v/>
      </c>
      <c r="Q42" s="218" t="str">
        <f>IF(ISNUMBER(#REF!),DATE(YEAR(#REF!)+8,MONTH(#REF!),DAY(#REF!))-1,"")</f>
        <v/>
      </c>
      <c r="R42" s="218" t="str">
        <f>IF(ISNUMBER(#REF!),DATE(YEAR(#REF!)+9,MONTH(#REF!),DAY(#REF!))-1,"")</f>
        <v/>
      </c>
      <c r="S42" s="218" t="str">
        <f>IF(ISNUMBER(#REF!),DATE(YEAR(#REF!)+10,MONTH(#REF!),DAY(#REF!))-1,"")</f>
        <v/>
      </c>
      <c r="T42" s="215"/>
    </row>
    <row r="43" spans="1:20" ht="15.75" x14ac:dyDescent="0.25">
      <c r="A43" s="211">
        <v>45</v>
      </c>
      <c r="B43" s="212"/>
      <c r="C43" s="232" t="s">
        <v>162</v>
      </c>
      <c r="D43" s="222"/>
      <c r="E43" s="228"/>
      <c r="F43" s="231"/>
      <c r="G43" s="231"/>
      <c r="H43" s="213"/>
      <c r="I43" s="241" t="s">
        <v>87</v>
      </c>
      <c r="J43" s="213"/>
      <c r="K43" s="213"/>
      <c r="L43" s="213"/>
      <c r="M43" s="213"/>
      <c r="N43" s="213"/>
      <c r="O43" s="213"/>
      <c r="P43" s="213"/>
      <c r="Q43" s="213"/>
      <c r="R43" s="213"/>
      <c r="S43" s="213"/>
      <c r="T43" s="215"/>
    </row>
    <row r="44" spans="1:20" x14ac:dyDescent="0.2">
      <c r="A44" s="211">
        <v>46</v>
      </c>
      <c r="B44" s="212"/>
      <c r="C44" s="222"/>
      <c r="D44" s="222"/>
      <c r="E44" s="213" t="s">
        <v>149</v>
      </c>
      <c r="F44" s="231"/>
      <c r="G44" s="231"/>
      <c r="H44" s="213"/>
      <c r="I44" s="237">
        <f t="shared" ref="I44:S44" si="6">I10-I23</f>
        <v>0</v>
      </c>
      <c r="J44" s="237">
        <f t="shared" si="6"/>
        <v>106.07370394834106</v>
      </c>
      <c r="K44" s="237">
        <f t="shared" si="6"/>
        <v>207.14199000884219</v>
      </c>
      <c r="L44" s="237">
        <f t="shared" si="6"/>
        <v>314.11966863204998</v>
      </c>
      <c r="M44" s="237">
        <f t="shared" si="6"/>
        <v>421.03314200530531</v>
      </c>
      <c r="N44" s="237">
        <f t="shared" si="6"/>
        <v>527.88243902376598</v>
      </c>
      <c r="O44" s="237">
        <f t="shared" si="6"/>
        <v>641.01616903088234</v>
      </c>
      <c r="P44" s="237">
        <f t="shared" si="6"/>
        <v>756.29502494144708</v>
      </c>
      <c r="Q44" s="237">
        <f t="shared" si="6"/>
        <v>873.74997744533448</v>
      </c>
      <c r="R44" s="237">
        <f t="shared" si="6"/>
        <v>993.41239622889861</v>
      </c>
      <c r="S44" s="237">
        <f t="shared" si="6"/>
        <v>1115.3140548014881</v>
      </c>
      <c r="T44" s="215"/>
    </row>
    <row r="45" spans="1:20" x14ac:dyDescent="0.2">
      <c r="A45" s="211">
        <v>47</v>
      </c>
      <c r="B45" s="212"/>
      <c r="C45" s="222"/>
      <c r="D45" s="222"/>
      <c r="E45" s="213" t="s">
        <v>150</v>
      </c>
      <c r="F45" s="231"/>
      <c r="G45" s="231"/>
      <c r="H45" s="213"/>
      <c r="I45" s="237">
        <f t="shared" ref="I45:S45" si="7">I11-I24</f>
        <v>0</v>
      </c>
      <c r="J45" s="237">
        <f t="shared" si="7"/>
        <v>102.07149596812997</v>
      </c>
      <c r="K45" s="237">
        <f t="shared" si="7"/>
        <v>237.27972565622076</v>
      </c>
      <c r="L45" s="237">
        <f t="shared" si="7"/>
        <v>362.54638688533942</v>
      </c>
      <c r="M45" s="237">
        <f t="shared" si="7"/>
        <v>471.91411383306422</v>
      </c>
      <c r="N45" s="237">
        <f t="shared" si="7"/>
        <v>573.62677703654208</v>
      </c>
      <c r="O45" s="237">
        <f t="shared" si="7"/>
        <v>696.3807251631797</v>
      </c>
      <c r="P45" s="237">
        <f t="shared" si="7"/>
        <v>812.65150277072462</v>
      </c>
      <c r="Q45" s="237">
        <f t="shared" si="7"/>
        <v>938.44897220403436</v>
      </c>
      <c r="R45" s="237">
        <f t="shared" si="7"/>
        <v>1066.4165869305871</v>
      </c>
      <c r="S45" s="237">
        <f t="shared" si="7"/>
        <v>1196.5543469503818</v>
      </c>
      <c r="T45" s="215"/>
    </row>
    <row r="46" spans="1:20" x14ac:dyDescent="0.2">
      <c r="A46" s="211">
        <v>48</v>
      </c>
      <c r="B46" s="212"/>
      <c r="C46" s="222"/>
      <c r="D46" s="222"/>
      <c r="E46" s="213" t="s">
        <v>151</v>
      </c>
      <c r="F46" s="231"/>
      <c r="G46" s="231"/>
      <c r="H46" s="213"/>
      <c r="I46" s="237">
        <f t="shared" ref="I46:S46" si="8">I12-I25</f>
        <v>0</v>
      </c>
      <c r="J46" s="237">
        <f t="shared" si="8"/>
        <v>321.20782906125532</v>
      </c>
      <c r="K46" s="237">
        <f t="shared" si="8"/>
        <v>504.7962539684795</v>
      </c>
      <c r="L46" s="237">
        <f t="shared" si="8"/>
        <v>829.65138361126446</v>
      </c>
      <c r="M46" s="237">
        <f t="shared" si="8"/>
        <v>1123.4056767126112</v>
      </c>
      <c r="N46" s="237">
        <f t="shared" si="8"/>
        <v>1434.5793305000661</v>
      </c>
      <c r="O46" s="237">
        <f t="shared" si="8"/>
        <v>1611.8405424993343</v>
      </c>
      <c r="P46" s="237">
        <f t="shared" si="8"/>
        <v>1910.1478194384454</v>
      </c>
      <c r="Q46" s="237">
        <f t="shared" si="8"/>
        <v>2196.9060622607267</v>
      </c>
      <c r="R46" s="237">
        <f t="shared" si="8"/>
        <v>2503.1721220078816</v>
      </c>
      <c r="S46" s="237">
        <f t="shared" si="8"/>
        <v>2827.2159546041785</v>
      </c>
      <c r="T46" s="215"/>
    </row>
    <row r="47" spans="1:20" ht="13.5" thickBot="1" x14ac:dyDescent="0.25">
      <c r="A47" s="211">
        <v>49</v>
      </c>
      <c r="B47" s="212"/>
      <c r="C47" s="222"/>
      <c r="D47" s="222"/>
      <c r="E47" s="213" t="s">
        <v>52</v>
      </c>
      <c r="F47" s="231"/>
      <c r="G47" s="231"/>
      <c r="H47" s="213"/>
      <c r="I47" s="237">
        <f t="shared" ref="I47:S47" si="9">I13-I26</f>
        <v>0</v>
      </c>
      <c r="J47" s="237">
        <f t="shared" si="9"/>
        <v>0</v>
      </c>
      <c r="K47" s="237">
        <f t="shared" si="9"/>
        <v>0</v>
      </c>
      <c r="L47" s="237">
        <f t="shared" si="9"/>
        <v>0</v>
      </c>
      <c r="M47" s="237">
        <f t="shared" si="9"/>
        <v>0</v>
      </c>
      <c r="N47" s="237">
        <f t="shared" si="9"/>
        <v>0</v>
      </c>
      <c r="O47" s="237">
        <f t="shared" si="9"/>
        <v>0</v>
      </c>
      <c r="P47" s="237">
        <f t="shared" si="9"/>
        <v>0</v>
      </c>
      <c r="Q47" s="237">
        <f t="shared" si="9"/>
        <v>0</v>
      </c>
      <c r="R47" s="237">
        <f t="shared" si="9"/>
        <v>0</v>
      </c>
      <c r="S47" s="237">
        <f t="shared" si="9"/>
        <v>0</v>
      </c>
      <c r="T47" s="215"/>
    </row>
    <row r="48" spans="1:20" ht="13.5" thickBot="1" x14ac:dyDescent="0.25">
      <c r="A48" s="211">
        <v>50</v>
      </c>
      <c r="B48" s="212"/>
      <c r="C48" s="222"/>
      <c r="D48" s="225" t="s">
        <v>152</v>
      </c>
      <c r="E48" s="225"/>
      <c r="F48" s="223"/>
      <c r="G48" s="223"/>
      <c r="H48" s="213"/>
      <c r="I48" s="226">
        <f t="shared" ref="I48:S48" si="10">I14-I27</f>
        <v>0</v>
      </c>
      <c r="J48" s="226">
        <f t="shared" si="10"/>
        <v>529.35302897772635</v>
      </c>
      <c r="K48" s="226">
        <f t="shared" si="10"/>
        <v>949.21796963354427</v>
      </c>
      <c r="L48" s="226">
        <f t="shared" si="10"/>
        <v>1506.317439128652</v>
      </c>
      <c r="M48" s="226">
        <f t="shared" si="10"/>
        <v>2016.3529325509808</v>
      </c>
      <c r="N48" s="226">
        <f t="shared" si="10"/>
        <v>2536.0885465603787</v>
      </c>
      <c r="O48" s="226">
        <f t="shared" si="10"/>
        <v>2949.2374366933946</v>
      </c>
      <c r="P48" s="226">
        <f t="shared" si="10"/>
        <v>3479.094347150618</v>
      </c>
      <c r="Q48" s="226">
        <f t="shared" si="10"/>
        <v>4009.1050119100983</v>
      </c>
      <c r="R48" s="226">
        <f t="shared" si="10"/>
        <v>4563.0011051673646</v>
      </c>
      <c r="S48" s="226">
        <f t="shared" si="10"/>
        <v>5139.0843563560484</v>
      </c>
      <c r="T48" s="215"/>
    </row>
    <row r="49" spans="1:20" x14ac:dyDescent="0.2">
      <c r="A49" s="211">
        <v>51</v>
      </c>
      <c r="B49" s="212"/>
      <c r="C49" s="222"/>
      <c r="D49" s="222"/>
      <c r="E49" s="242" t="s">
        <v>153</v>
      </c>
      <c r="F49" s="231"/>
      <c r="G49" s="231"/>
      <c r="H49" s="213"/>
      <c r="I49" s="237">
        <f t="shared" ref="I49:S49" si="11">I15-I28</f>
        <v>0</v>
      </c>
      <c r="J49" s="237">
        <f t="shared" si="11"/>
        <v>448.89198172085526</v>
      </c>
      <c r="K49" s="237">
        <f t="shared" si="11"/>
        <v>923.97528520847845</v>
      </c>
      <c r="L49" s="237">
        <f t="shared" si="11"/>
        <v>1359.8564606870168</v>
      </c>
      <c r="M49" s="237">
        <f t="shared" si="11"/>
        <v>1808.3635975915531</v>
      </c>
      <c r="N49" s="237">
        <f t="shared" si="11"/>
        <v>2259.5127340906911</v>
      </c>
      <c r="O49" s="237">
        <f t="shared" si="11"/>
        <v>2687.549025807999</v>
      </c>
      <c r="P49" s="237">
        <f t="shared" si="11"/>
        <v>3338.6914089461025</v>
      </c>
      <c r="Q49" s="237">
        <f t="shared" si="11"/>
        <v>3580.710156890902</v>
      </c>
      <c r="R49" s="237">
        <f t="shared" si="11"/>
        <v>4004.8730699092011</v>
      </c>
      <c r="S49" s="237">
        <f t="shared" si="11"/>
        <v>4472.7041984295975</v>
      </c>
      <c r="T49" s="215"/>
    </row>
    <row r="50" spans="1:20" x14ac:dyDescent="0.2">
      <c r="A50" s="211">
        <v>52</v>
      </c>
      <c r="B50" s="212"/>
      <c r="C50" s="222"/>
      <c r="D50" s="222"/>
      <c r="E50" s="223" t="s">
        <v>154</v>
      </c>
      <c r="F50" s="231"/>
      <c r="G50" s="231"/>
      <c r="H50" s="213"/>
      <c r="I50" s="237">
        <f t="shared" ref="I50:S50" si="12">I16-I29</f>
        <v>0</v>
      </c>
      <c r="J50" s="237">
        <f t="shared" si="12"/>
        <v>358.19713431786113</v>
      </c>
      <c r="K50" s="237">
        <f t="shared" si="12"/>
        <v>833.76664301143683</v>
      </c>
      <c r="L50" s="237">
        <f t="shared" si="12"/>
        <v>1098.9725194964885</v>
      </c>
      <c r="M50" s="237">
        <f t="shared" si="12"/>
        <v>1409.2755457809981</v>
      </c>
      <c r="N50" s="237">
        <f t="shared" si="12"/>
        <v>1761.3941296979701</v>
      </c>
      <c r="O50" s="237">
        <f t="shared" si="12"/>
        <v>2092.0150744899256</v>
      </c>
      <c r="P50" s="237">
        <f t="shared" si="12"/>
        <v>2457.5579078753653</v>
      </c>
      <c r="Q50" s="237">
        <f t="shared" si="12"/>
        <v>2812.3436131184881</v>
      </c>
      <c r="R50" s="237">
        <f t="shared" si="12"/>
        <v>3159.528948380068</v>
      </c>
      <c r="S50" s="237">
        <f t="shared" si="12"/>
        <v>3524.1272214864366</v>
      </c>
      <c r="T50" s="215"/>
    </row>
    <row r="51" spans="1:20" ht="13.5" thickBot="1" x14ac:dyDescent="0.25">
      <c r="A51" s="211">
        <v>53</v>
      </c>
      <c r="B51" s="212"/>
      <c r="C51" s="222"/>
      <c r="D51" s="222"/>
      <c r="E51" s="223" t="s">
        <v>608</v>
      </c>
      <c r="F51" s="260" t="s">
        <v>614</v>
      </c>
      <c r="G51" s="231"/>
      <c r="H51" s="213"/>
      <c r="I51" s="237">
        <f>I17-I30</f>
        <v>0</v>
      </c>
      <c r="J51" s="237">
        <f t="shared" ref="J51:S51" si="13">J17-J30</f>
        <v>2.6210938301440336</v>
      </c>
      <c r="K51" s="237">
        <f t="shared" si="13"/>
        <v>1.4338536684196264</v>
      </c>
      <c r="L51" s="237">
        <f t="shared" si="13"/>
        <v>2.0762982646834374</v>
      </c>
      <c r="M51" s="237">
        <f t="shared" si="13"/>
        <v>2.7485095058458882</v>
      </c>
      <c r="N51" s="237">
        <f t="shared" si="13"/>
        <v>3.4207207470083461</v>
      </c>
      <c r="O51" s="237">
        <f t="shared" si="13"/>
        <v>0</v>
      </c>
      <c r="P51" s="237">
        <f t="shared" si="13"/>
        <v>0</v>
      </c>
      <c r="Q51" s="237">
        <f t="shared" si="13"/>
        <v>0</v>
      </c>
      <c r="R51" s="237">
        <f t="shared" si="13"/>
        <v>0</v>
      </c>
      <c r="S51" s="237">
        <f t="shared" si="13"/>
        <v>0</v>
      </c>
      <c r="T51" s="215"/>
    </row>
    <row r="52" spans="1:20" ht="13.5" thickBot="1" x14ac:dyDescent="0.25">
      <c r="A52" s="211">
        <v>54</v>
      </c>
      <c r="B52" s="212"/>
      <c r="C52" s="222"/>
      <c r="D52" s="225" t="s">
        <v>155</v>
      </c>
      <c r="E52" s="225"/>
      <c r="F52" s="223"/>
      <c r="G52" s="223"/>
      <c r="H52" s="213"/>
      <c r="I52" s="238">
        <f t="shared" ref="I52:S52" si="14">I18-I31</f>
        <v>0</v>
      </c>
      <c r="J52" s="238">
        <f t="shared" si="14"/>
        <v>809.71020986886288</v>
      </c>
      <c r="K52" s="238">
        <f t="shared" si="14"/>
        <v>1759.1757818883416</v>
      </c>
      <c r="L52" s="238">
        <f t="shared" si="14"/>
        <v>2460.9052784481901</v>
      </c>
      <c r="M52" s="238">
        <f t="shared" si="14"/>
        <v>3220.3876528783949</v>
      </c>
      <c r="N52" s="238">
        <f t="shared" si="14"/>
        <v>4024.3275845356693</v>
      </c>
      <c r="O52" s="238">
        <f t="shared" si="14"/>
        <v>4779.5641002979246</v>
      </c>
      <c r="P52" s="238">
        <f t="shared" si="14"/>
        <v>5796.2493168214714</v>
      </c>
      <c r="Q52" s="238">
        <f t="shared" si="14"/>
        <v>6393.0537700093919</v>
      </c>
      <c r="R52" s="238">
        <f>R18-R31</f>
        <v>7164.4020182892709</v>
      </c>
      <c r="S52" s="238">
        <f t="shared" si="14"/>
        <v>7996.8314199160304</v>
      </c>
      <c r="T52" s="215"/>
    </row>
    <row r="53" spans="1:20" ht="13.5" thickBot="1" x14ac:dyDescent="0.25">
      <c r="A53" s="211">
        <v>55</v>
      </c>
      <c r="B53" s="212"/>
      <c r="C53" s="222"/>
      <c r="D53" s="239" t="s">
        <v>156</v>
      </c>
      <c r="E53" s="228"/>
      <c r="F53" s="231"/>
      <c r="G53" s="231"/>
      <c r="H53" s="213"/>
      <c r="I53" s="226">
        <f t="shared" ref="I53:S53" si="15">I48+I52</f>
        <v>0</v>
      </c>
      <c r="J53" s="226">
        <f t="shared" si="15"/>
        <v>1339.0632388465892</v>
      </c>
      <c r="K53" s="226">
        <f t="shared" si="15"/>
        <v>2708.3937515218859</v>
      </c>
      <c r="L53" s="226">
        <f t="shared" si="15"/>
        <v>3967.2227175768421</v>
      </c>
      <c r="M53" s="226">
        <f t="shared" si="15"/>
        <v>5236.7405854293756</v>
      </c>
      <c r="N53" s="226">
        <f t="shared" si="15"/>
        <v>6560.416131096048</v>
      </c>
      <c r="O53" s="226">
        <f t="shared" si="15"/>
        <v>7728.8015369913192</v>
      </c>
      <c r="P53" s="226">
        <f t="shared" si="15"/>
        <v>9275.3436639720894</v>
      </c>
      <c r="Q53" s="226">
        <f t="shared" si="15"/>
        <v>10402.15878191949</v>
      </c>
      <c r="R53" s="226">
        <f t="shared" si="15"/>
        <v>11727.403123456636</v>
      </c>
      <c r="S53" s="226">
        <f t="shared" si="15"/>
        <v>13135.915776272079</v>
      </c>
      <c r="T53" s="215"/>
    </row>
    <row r="54" spans="1:20" x14ac:dyDescent="0.2">
      <c r="A54" s="211">
        <v>56</v>
      </c>
      <c r="B54" s="212"/>
      <c r="C54" s="222"/>
      <c r="D54" s="239"/>
      <c r="E54" s="228"/>
      <c r="F54" s="231"/>
      <c r="G54" s="231"/>
      <c r="H54" s="213"/>
      <c r="I54" s="240"/>
      <c r="J54" s="240"/>
      <c r="K54" s="240"/>
      <c r="L54" s="240"/>
      <c r="M54" s="240"/>
      <c r="N54" s="240"/>
      <c r="O54" s="240"/>
      <c r="P54" s="240"/>
      <c r="Q54" s="240"/>
      <c r="R54" s="240"/>
      <c r="S54" s="240"/>
      <c r="T54" s="215"/>
    </row>
    <row r="55" spans="1:20" ht="15.75" x14ac:dyDescent="0.25">
      <c r="A55" s="211">
        <v>57</v>
      </c>
      <c r="B55" s="212"/>
      <c r="C55" s="232" t="s">
        <v>88</v>
      </c>
      <c r="D55" s="239"/>
      <c r="E55" s="228"/>
      <c r="F55" s="231"/>
      <c r="G55" s="231"/>
      <c r="H55" s="213"/>
      <c r="I55" s="240"/>
      <c r="J55" s="240"/>
      <c r="K55" s="240"/>
      <c r="L55" s="240"/>
      <c r="M55" s="240"/>
      <c r="N55" s="240"/>
      <c r="O55" s="240"/>
      <c r="P55" s="240"/>
      <c r="Q55" s="240"/>
      <c r="R55" s="240"/>
      <c r="S55" s="240"/>
      <c r="T55" s="215"/>
    </row>
    <row r="56" spans="1:20" x14ac:dyDescent="0.2">
      <c r="A56" s="211">
        <v>58</v>
      </c>
      <c r="B56" s="212"/>
      <c r="C56" s="222"/>
      <c r="D56" s="239"/>
      <c r="E56" s="233" t="s">
        <v>577</v>
      </c>
      <c r="F56" s="231"/>
      <c r="G56" s="231"/>
      <c r="H56" s="213"/>
      <c r="I56" s="240"/>
      <c r="J56" s="240"/>
      <c r="K56" s="240"/>
      <c r="L56" s="240"/>
      <c r="M56" s="240"/>
      <c r="N56" s="240"/>
      <c r="O56" s="240"/>
      <c r="P56" s="240"/>
      <c r="Q56" s="240"/>
      <c r="R56" s="240"/>
      <c r="S56" s="240"/>
      <c r="T56" s="215"/>
    </row>
    <row r="57" spans="1:20" x14ac:dyDescent="0.2">
      <c r="A57" s="211"/>
      <c r="B57" s="212"/>
      <c r="C57" s="222"/>
      <c r="D57" s="239"/>
      <c r="E57" s="228"/>
      <c r="F57" s="231"/>
      <c r="G57" s="231"/>
      <c r="H57" s="213"/>
      <c r="I57" s="240"/>
      <c r="J57" s="240"/>
      <c r="K57" s="240"/>
      <c r="L57" s="240"/>
      <c r="M57" s="240"/>
      <c r="N57" s="240"/>
      <c r="O57" s="240"/>
      <c r="P57" s="240"/>
      <c r="Q57" s="240"/>
      <c r="R57" s="240"/>
      <c r="S57" s="240"/>
      <c r="T57" s="215"/>
    </row>
  </sheetData>
  <sheetProtection formatRows="0" insertRows="0"/>
  <mergeCells count="4">
    <mergeCell ref="Q2:S2"/>
    <mergeCell ref="Q3:S3"/>
    <mergeCell ref="A5:S5"/>
    <mergeCell ref="C34:D35"/>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5:S38" xr:uid="{6DB1B924-B65E-469F-8FF0-E953C0A76B0B}">
      <formula1>OR(AND(ISNUMBER(I35),I35&gt;=0),AND(ISTEXT(I35),I35="N/A"))</formula1>
    </dataValidation>
  </dataValidations>
  <pageMargins left="0.70866141732283472" right="0.70866141732283472" top="0.74803149606299213" bottom="0.74803149606299213" header="0.31496062992125989" footer="0.31496062992125989"/>
  <pageSetup paperSize="9" scale="5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topLeftCell="A31" zoomScaleNormal="100" zoomScaleSheetLayoutView="100" workbookViewId="0">
      <selection activeCell="S60" sqref="S60"/>
    </sheetView>
  </sheetViews>
  <sheetFormatPr defaultRowHeight="12.75" x14ac:dyDescent="0.2"/>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2">
      <c r="A1" s="108"/>
      <c r="B1" s="18"/>
      <c r="C1" s="18"/>
      <c r="D1" s="18"/>
      <c r="E1" s="18"/>
      <c r="F1" s="18"/>
      <c r="G1" s="18"/>
      <c r="H1" s="18"/>
      <c r="I1" s="18"/>
      <c r="J1" s="27"/>
      <c r="K1" s="18"/>
      <c r="L1" s="18"/>
      <c r="M1" s="18"/>
      <c r="N1" s="18"/>
      <c r="O1" s="19"/>
    </row>
    <row r="2" spans="1:15" ht="18" customHeight="1" x14ac:dyDescent="0.3">
      <c r="A2" s="109"/>
      <c r="B2" s="37"/>
      <c r="C2" s="37"/>
      <c r="D2" s="37"/>
      <c r="E2" s="37"/>
      <c r="F2" s="37"/>
      <c r="G2" s="37"/>
      <c r="H2" s="37"/>
      <c r="I2" s="37"/>
      <c r="J2" s="31" t="s">
        <v>1</v>
      </c>
      <c r="K2" s="273" t="str">
        <f>IF(NOT(ISBLANK(CoverSheet!$C$8)),CoverSheet!$C$8,"")</f>
        <v>Aurora Energy Limited</v>
      </c>
      <c r="L2" s="273"/>
      <c r="M2" s="273"/>
      <c r="N2" s="273"/>
      <c r="O2" s="12"/>
    </row>
    <row r="3" spans="1:15" ht="18" customHeight="1" x14ac:dyDescent="0.25">
      <c r="A3" s="109"/>
      <c r="B3" s="37"/>
      <c r="C3" s="37"/>
      <c r="D3" s="37"/>
      <c r="E3" s="37"/>
      <c r="F3" s="37"/>
      <c r="G3" s="37"/>
      <c r="H3" s="37"/>
      <c r="I3" s="37"/>
      <c r="J3" s="31" t="s">
        <v>34</v>
      </c>
      <c r="K3" s="285" t="s">
        <v>626</v>
      </c>
      <c r="L3" s="285"/>
      <c r="M3" s="285"/>
      <c r="N3" s="285"/>
      <c r="O3" s="12"/>
    </row>
    <row r="4" spans="1:15" ht="21" x14ac:dyDescent="0.35">
      <c r="A4" s="54" t="s">
        <v>163</v>
      </c>
      <c r="B4" s="40"/>
      <c r="C4" s="37"/>
      <c r="D4" s="37"/>
      <c r="E4" s="37"/>
      <c r="F4" s="37"/>
      <c r="G4" s="37"/>
      <c r="H4" s="37"/>
      <c r="I4" s="37"/>
      <c r="J4" s="37"/>
      <c r="K4" s="37"/>
      <c r="L4" s="37"/>
      <c r="M4" s="37"/>
      <c r="N4" s="37"/>
      <c r="O4" s="12"/>
    </row>
    <row r="5" spans="1:15" s="3" customFormat="1" ht="49.5" customHeight="1" x14ac:dyDescent="0.2">
      <c r="A5" s="286" t="s">
        <v>164</v>
      </c>
      <c r="B5" s="287"/>
      <c r="C5" s="287"/>
      <c r="D5" s="287"/>
      <c r="E5" s="287"/>
      <c r="F5" s="287"/>
      <c r="G5" s="287"/>
      <c r="H5" s="287"/>
      <c r="I5" s="287"/>
      <c r="J5" s="287"/>
      <c r="K5" s="287"/>
      <c r="L5" s="287"/>
      <c r="M5" s="287"/>
      <c r="N5" s="287"/>
      <c r="O5" s="32"/>
    </row>
    <row r="6" spans="1:15" ht="15" customHeight="1" x14ac:dyDescent="0.2">
      <c r="A6" s="110" t="s">
        <v>36</v>
      </c>
      <c r="B6" s="38"/>
      <c r="C6" s="38"/>
      <c r="D6" s="37"/>
      <c r="E6" s="37"/>
      <c r="F6" s="37"/>
      <c r="G6" s="37"/>
      <c r="H6" s="37"/>
      <c r="I6" s="37"/>
      <c r="J6" s="37"/>
      <c r="K6" s="37"/>
      <c r="L6" s="37"/>
      <c r="M6" s="37"/>
      <c r="N6" s="37"/>
      <c r="O6" s="12"/>
    </row>
    <row r="7" spans="1:15" ht="15.75" x14ac:dyDescent="0.25">
      <c r="A7" s="111">
        <v>7</v>
      </c>
      <c r="B7" s="73"/>
      <c r="C7" s="49"/>
      <c r="D7" s="49"/>
      <c r="E7" s="49"/>
      <c r="F7" s="49"/>
      <c r="G7" s="284" t="s">
        <v>165</v>
      </c>
      <c r="H7" s="284"/>
      <c r="I7" s="284"/>
      <c r="J7" s="284"/>
      <c r="K7" s="284"/>
      <c r="L7" s="284"/>
      <c r="M7" s="284"/>
      <c r="N7" s="284"/>
      <c r="O7" s="7"/>
    </row>
    <row r="8" spans="1:15" ht="7.5" customHeight="1" x14ac:dyDescent="0.25">
      <c r="A8" s="111">
        <v>8</v>
      </c>
      <c r="B8" s="73"/>
      <c r="C8" s="49"/>
      <c r="D8" s="49"/>
      <c r="E8" s="49"/>
      <c r="F8" s="49"/>
      <c r="G8" s="84"/>
      <c r="H8" s="84"/>
      <c r="I8" s="84"/>
      <c r="J8" s="84"/>
      <c r="K8" s="84"/>
      <c r="L8" s="84"/>
      <c r="M8" s="49"/>
      <c r="N8" s="268"/>
      <c r="O8" s="7"/>
    </row>
    <row r="9" spans="1:15" s="5" customFormat="1" ht="54.75" customHeight="1" x14ac:dyDescent="0.2">
      <c r="A9" s="111">
        <v>9</v>
      </c>
      <c r="B9" s="74"/>
      <c r="C9" s="101" t="s">
        <v>167</v>
      </c>
      <c r="D9" s="101" t="s">
        <v>168</v>
      </c>
      <c r="E9" s="101" t="s">
        <v>169</v>
      </c>
      <c r="F9" s="100" t="s">
        <v>170</v>
      </c>
      <c r="G9" s="161" t="s">
        <v>171</v>
      </c>
      <c r="H9" s="161" t="s">
        <v>172</v>
      </c>
      <c r="I9" s="161" t="s">
        <v>173</v>
      </c>
      <c r="J9" s="161" t="s">
        <v>174</v>
      </c>
      <c r="K9" s="161" t="s">
        <v>175</v>
      </c>
      <c r="L9" s="100" t="s">
        <v>176</v>
      </c>
      <c r="M9" s="100" t="s">
        <v>177</v>
      </c>
      <c r="N9" s="100" t="s">
        <v>166</v>
      </c>
      <c r="O9" s="16"/>
    </row>
    <row r="10" spans="1:15" ht="15" customHeight="1" x14ac:dyDescent="0.25">
      <c r="A10" s="111">
        <v>10</v>
      </c>
      <c r="B10" s="73"/>
      <c r="C10" s="50" t="s">
        <v>178</v>
      </c>
      <c r="D10" s="50" t="s">
        <v>179</v>
      </c>
      <c r="E10" s="50" t="s">
        <v>180</v>
      </c>
      <c r="F10" s="78" t="s">
        <v>181</v>
      </c>
      <c r="G10" s="126">
        <v>2.8999999999999998E-3</v>
      </c>
      <c r="H10" s="126">
        <v>6.7999999999999996E-3</v>
      </c>
      <c r="I10" s="126">
        <v>1.0800000000000001E-2</v>
      </c>
      <c r="J10" s="126">
        <v>0.47610000000000002</v>
      </c>
      <c r="K10" s="126">
        <v>0.50339999999999996</v>
      </c>
      <c r="L10" s="126"/>
      <c r="M10" s="106">
        <v>3</v>
      </c>
      <c r="N10" s="126">
        <v>5.0000000000000001E-3</v>
      </c>
      <c r="O10" s="7"/>
    </row>
    <row r="11" spans="1:15" ht="15" customHeight="1" x14ac:dyDescent="0.25">
      <c r="A11" s="111">
        <v>11</v>
      </c>
      <c r="B11" s="73"/>
      <c r="C11" s="50" t="s">
        <v>178</v>
      </c>
      <c r="D11" s="50" t="s">
        <v>179</v>
      </c>
      <c r="E11" s="50" t="s">
        <v>183</v>
      </c>
      <c r="F11" s="78" t="s">
        <v>181</v>
      </c>
      <c r="G11" s="126">
        <v>1.3299999999999999E-2</v>
      </c>
      <c r="H11" s="126">
        <v>2.3400000000000001E-2</v>
      </c>
      <c r="I11" s="126">
        <v>0.28079999999999999</v>
      </c>
      <c r="J11" s="126">
        <v>0.50509999999999999</v>
      </c>
      <c r="K11" s="126">
        <v>0.1774</v>
      </c>
      <c r="L11" s="126"/>
      <c r="M11" s="106">
        <v>3</v>
      </c>
      <c r="N11" s="126">
        <v>3.9E-2</v>
      </c>
      <c r="O11" s="7"/>
    </row>
    <row r="12" spans="1:15" ht="15" customHeight="1" x14ac:dyDescent="0.25">
      <c r="A12" s="111">
        <v>12</v>
      </c>
      <c r="B12" s="73"/>
      <c r="C12" s="50" t="s">
        <v>178</v>
      </c>
      <c r="D12" s="50" t="s">
        <v>179</v>
      </c>
      <c r="E12" s="50" t="s">
        <v>184</v>
      </c>
      <c r="F12" s="78" t="s">
        <v>181</v>
      </c>
      <c r="G12" s="126">
        <v>0</v>
      </c>
      <c r="H12" s="126">
        <v>0</v>
      </c>
      <c r="I12" s="126">
        <v>0</v>
      </c>
      <c r="J12" s="126">
        <v>0</v>
      </c>
      <c r="K12" s="126">
        <v>0</v>
      </c>
      <c r="L12" s="126"/>
      <c r="M12" s="106" t="s">
        <v>628</v>
      </c>
      <c r="N12" s="126">
        <v>0</v>
      </c>
      <c r="O12" s="7"/>
    </row>
    <row r="13" spans="1:15" ht="15" customHeight="1" x14ac:dyDescent="0.25">
      <c r="A13" s="111">
        <v>13</v>
      </c>
      <c r="B13" s="73"/>
      <c r="C13" s="50" t="s">
        <v>185</v>
      </c>
      <c r="D13" s="50" t="s">
        <v>186</v>
      </c>
      <c r="E13" s="50" t="s">
        <v>187</v>
      </c>
      <c r="F13" s="78" t="s">
        <v>188</v>
      </c>
      <c r="G13" s="126">
        <v>0.12770000000000001</v>
      </c>
      <c r="H13" s="126">
        <v>1.67E-2</v>
      </c>
      <c r="I13" s="126">
        <v>2.93E-2</v>
      </c>
      <c r="J13" s="126">
        <v>6.1199999999999997E-2</v>
      </c>
      <c r="K13" s="126">
        <v>0.7651</v>
      </c>
      <c r="L13" s="126"/>
      <c r="M13" s="106">
        <v>2</v>
      </c>
      <c r="N13" s="126">
        <v>6.1400000000000003E-2</v>
      </c>
      <c r="O13" s="7"/>
    </row>
    <row r="14" spans="1:15" ht="15" customHeight="1" x14ac:dyDescent="0.25">
      <c r="A14" s="111">
        <v>14</v>
      </c>
      <c r="B14" s="73"/>
      <c r="C14" s="50" t="s">
        <v>185</v>
      </c>
      <c r="D14" s="50" t="s">
        <v>186</v>
      </c>
      <c r="E14" s="50" t="s">
        <v>189</v>
      </c>
      <c r="F14" s="78" t="s">
        <v>188</v>
      </c>
      <c r="G14" s="126">
        <v>0</v>
      </c>
      <c r="H14" s="126">
        <v>0</v>
      </c>
      <c r="I14" s="126">
        <v>0</v>
      </c>
      <c r="J14" s="126">
        <v>0</v>
      </c>
      <c r="K14" s="126">
        <v>0</v>
      </c>
      <c r="L14" s="126"/>
      <c r="M14" s="106" t="s">
        <v>628</v>
      </c>
      <c r="N14" s="126">
        <v>0</v>
      </c>
      <c r="O14" s="7"/>
    </row>
    <row r="15" spans="1:15" ht="15" customHeight="1" x14ac:dyDescent="0.25">
      <c r="A15" s="111">
        <v>15</v>
      </c>
      <c r="B15" s="73"/>
      <c r="C15" s="50" t="s">
        <v>185</v>
      </c>
      <c r="D15" s="50" t="s">
        <v>190</v>
      </c>
      <c r="E15" s="50" t="s">
        <v>191</v>
      </c>
      <c r="F15" s="78" t="s">
        <v>188</v>
      </c>
      <c r="G15" s="126">
        <v>0</v>
      </c>
      <c r="H15" s="126">
        <v>0</v>
      </c>
      <c r="I15" s="126">
        <v>1.1000000000000001E-3</v>
      </c>
      <c r="J15" s="126">
        <v>2.7900000000000001E-2</v>
      </c>
      <c r="K15" s="126">
        <v>0.97099999999999997</v>
      </c>
      <c r="L15" s="126"/>
      <c r="M15" s="106">
        <v>2</v>
      </c>
      <c r="N15" s="126">
        <v>8.9999999999999998E-4</v>
      </c>
      <c r="O15" s="7"/>
    </row>
    <row r="16" spans="1:15" ht="15" customHeight="1" x14ac:dyDescent="0.25">
      <c r="A16" s="111">
        <v>16</v>
      </c>
      <c r="B16" s="73"/>
      <c r="C16" s="50" t="s">
        <v>185</v>
      </c>
      <c r="D16" s="50" t="s">
        <v>190</v>
      </c>
      <c r="E16" s="50" t="s">
        <v>192</v>
      </c>
      <c r="F16" s="78" t="s">
        <v>188</v>
      </c>
      <c r="G16" s="126">
        <v>0</v>
      </c>
      <c r="H16" s="126">
        <v>0</v>
      </c>
      <c r="I16" s="126">
        <v>0.42420000000000002</v>
      </c>
      <c r="J16" s="126">
        <v>0.1545</v>
      </c>
      <c r="K16" s="126">
        <v>0.42130000000000001</v>
      </c>
      <c r="L16" s="126"/>
      <c r="M16" s="106">
        <v>2</v>
      </c>
      <c r="N16" s="126">
        <v>0</v>
      </c>
      <c r="O16" s="7"/>
    </row>
    <row r="17" spans="1:15" ht="15" customHeight="1" x14ac:dyDescent="0.25">
      <c r="A17" s="111">
        <v>17</v>
      </c>
      <c r="B17" s="73"/>
      <c r="C17" s="50" t="s">
        <v>185</v>
      </c>
      <c r="D17" s="50" t="s">
        <v>190</v>
      </c>
      <c r="E17" s="50" t="s">
        <v>193</v>
      </c>
      <c r="F17" s="78" t="s">
        <v>188</v>
      </c>
      <c r="G17" s="126">
        <v>0</v>
      </c>
      <c r="H17" s="126">
        <v>0</v>
      </c>
      <c r="I17" s="126">
        <v>1</v>
      </c>
      <c r="J17" s="126">
        <v>0</v>
      </c>
      <c r="K17" s="126">
        <v>0</v>
      </c>
      <c r="L17" s="126"/>
      <c r="M17" s="106">
        <v>2</v>
      </c>
      <c r="N17" s="126">
        <v>0.48470000000000002</v>
      </c>
      <c r="O17" s="7"/>
    </row>
    <row r="18" spans="1:15" ht="15" customHeight="1" x14ac:dyDescent="0.25">
      <c r="A18" s="111">
        <v>18</v>
      </c>
      <c r="B18" s="73"/>
      <c r="C18" s="50" t="s">
        <v>185</v>
      </c>
      <c r="D18" s="50" t="s">
        <v>190</v>
      </c>
      <c r="E18" s="50" t="s">
        <v>194</v>
      </c>
      <c r="F18" s="78" t="s">
        <v>188</v>
      </c>
      <c r="G18" s="126">
        <v>0</v>
      </c>
      <c r="H18" s="126">
        <v>0</v>
      </c>
      <c r="I18" s="126">
        <v>0.57110000000000005</v>
      </c>
      <c r="J18" s="126">
        <v>0.27789999999999998</v>
      </c>
      <c r="K18" s="126">
        <v>0.151</v>
      </c>
      <c r="L18" s="126"/>
      <c r="M18" s="106">
        <v>2</v>
      </c>
      <c r="N18" s="126">
        <v>0.53600000000000003</v>
      </c>
      <c r="O18" s="7"/>
    </row>
    <row r="19" spans="1:15" ht="15" customHeight="1" x14ac:dyDescent="0.25">
      <c r="A19" s="111">
        <v>19</v>
      </c>
      <c r="B19" s="73"/>
      <c r="C19" s="50" t="s">
        <v>185</v>
      </c>
      <c r="D19" s="50" t="s">
        <v>190</v>
      </c>
      <c r="E19" s="50" t="s">
        <v>195</v>
      </c>
      <c r="F19" s="78" t="s">
        <v>188</v>
      </c>
      <c r="G19" s="126">
        <v>0</v>
      </c>
      <c r="H19" s="126">
        <v>0</v>
      </c>
      <c r="I19" s="126">
        <v>0</v>
      </c>
      <c r="J19" s="126">
        <v>0</v>
      </c>
      <c r="K19" s="126">
        <v>0</v>
      </c>
      <c r="L19" s="126"/>
      <c r="M19" s="106" t="s">
        <v>628</v>
      </c>
      <c r="N19" s="126">
        <v>0</v>
      </c>
      <c r="O19" s="7"/>
    </row>
    <row r="20" spans="1:15" ht="15" customHeight="1" x14ac:dyDescent="0.25">
      <c r="A20" s="111">
        <v>20</v>
      </c>
      <c r="B20" s="73"/>
      <c r="C20" s="50" t="s">
        <v>185</v>
      </c>
      <c r="D20" s="50" t="s">
        <v>190</v>
      </c>
      <c r="E20" s="50" t="s">
        <v>196</v>
      </c>
      <c r="F20" s="78" t="s">
        <v>188</v>
      </c>
      <c r="G20" s="126">
        <v>0</v>
      </c>
      <c r="H20" s="126">
        <v>0</v>
      </c>
      <c r="I20" s="126">
        <v>0</v>
      </c>
      <c r="J20" s="126">
        <v>0</v>
      </c>
      <c r="K20" s="126">
        <v>0</v>
      </c>
      <c r="L20" s="126"/>
      <c r="M20" s="106" t="s">
        <v>628</v>
      </c>
      <c r="N20" s="126">
        <v>0</v>
      </c>
      <c r="O20" s="7"/>
    </row>
    <row r="21" spans="1:15" ht="15" customHeight="1" x14ac:dyDescent="0.25">
      <c r="A21" s="111">
        <v>21</v>
      </c>
      <c r="B21" s="73"/>
      <c r="C21" s="50" t="s">
        <v>185</v>
      </c>
      <c r="D21" s="50" t="s">
        <v>190</v>
      </c>
      <c r="E21" s="50" t="s">
        <v>197</v>
      </c>
      <c r="F21" s="78" t="s">
        <v>188</v>
      </c>
      <c r="G21" s="126">
        <v>0</v>
      </c>
      <c r="H21" s="126">
        <v>0</v>
      </c>
      <c r="I21" s="126">
        <v>0</v>
      </c>
      <c r="J21" s="126">
        <v>0</v>
      </c>
      <c r="K21" s="126">
        <v>0</v>
      </c>
      <c r="L21" s="126"/>
      <c r="M21" s="106" t="s">
        <v>628</v>
      </c>
      <c r="N21" s="126">
        <v>0</v>
      </c>
      <c r="O21" s="7"/>
    </row>
    <row r="22" spans="1:15" ht="15" customHeight="1" x14ac:dyDescent="0.25">
      <c r="A22" s="111">
        <v>22</v>
      </c>
      <c r="B22" s="73"/>
      <c r="C22" s="50" t="s">
        <v>185</v>
      </c>
      <c r="D22" s="50" t="s">
        <v>190</v>
      </c>
      <c r="E22" s="50" t="s">
        <v>198</v>
      </c>
      <c r="F22" s="78" t="s">
        <v>188</v>
      </c>
      <c r="G22" s="126">
        <v>0</v>
      </c>
      <c r="H22" s="126">
        <v>0</v>
      </c>
      <c r="I22" s="126">
        <v>0</v>
      </c>
      <c r="J22" s="126">
        <v>0</v>
      </c>
      <c r="K22" s="126">
        <v>0</v>
      </c>
      <c r="L22" s="126"/>
      <c r="M22" s="106" t="s">
        <v>628</v>
      </c>
      <c r="N22" s="126">
        <v>0</v>
      </c>
      <c r="O22" s="7"/>
    </row>
    <row r="23" spans="1:15" ht="15" customHeight="1" x14ac:dyDescent="0.25">
      <c r="A23" s="111">
        <v>23</v>
      </c>
      <c r="B23" s="73"/>
      <c r="C23" s="50" t="s">
        <v>185</v>
      </c>
      <c r="D23" s="50" t="s">
        <v>190</v>
      </c>
      <c r="E23" s="50" t="s">
        <v>199</v>
      </c>
      <c r="F23" s="78" t="s">
        <v>188</v>
      </c>
      <c r="G23" s="126">
        <v>0</v>
      </c>
      <c r="H23" s="126">
        <v>0</v>
      </c>
      <c r="I23" s="126">
        <v>0</v>
      </c>
      <c r="J23" s="126">
        <v>0</v>
      </c>
      <c r="K23" s="126">
        <v>0</v>
      </c>
      <c r="L23" s="126"/>
      <c r="M23" s="106" t="s">
        <v>628</v>
      </c>
      <c r="N23" s="126">
        <v>0</v>
      </c>
      <c r="O23" s="7"/>
    </row>
    <row r="24" spans="1:15" ht="15" customHeight="1" x14ac:dyDescent="0.25">
      <c r="A24" s="111">
        <v>24</v>
      </c>
      <c r="B24" s="73"/>
      <c r="C24" s="50" t="s">
        <v>185</v>
      </c>
      <c r="D24" s="50" t="s">
        <v>200</v>
      </c>
      <c r="E24" s="50" t="s">
        <v>201</v>
      </c>
      <c r="F24" s="78" t="s">
        <v>181</v>
      </c>
      <c r="G24" s="126">
        <v>0.37830000000000003</v>
      </c>
      <c r="H24" s="126">
        <v>2.7E-2</v>
      </c>
      <c r="I24" s="126">
        <v>8.1100000000000005E-2</v>
      </c>
      <c r="J24" s="126">
        <v>0.16220000000000001</v>
      </c>
      <c r="K24" s="126">
        <v>0.35139999999999999</v>
      </c>
      <c r="L24" s="126"/>
      <c r="M24" s="106">
        <v>2</v>
      </c>
      <c r="N24" s="126">
        <v>0.1081</v>
      </c>
      <c r="O24" s="7"/>
    </row>
    <row r="25" spans="1:15" ht="15" customHeight="1" x14ac:dyDescent="0.25">
      <c r="A25" s="111">
        <v>25</v>
      </c>
      <c r="B25" s="73"/>
      <c r="C25" s="50" t="s">
        <v>185</v>
      </c>
      <c r="D25" s="50" t="s">
        <v>200</v>
      </c>
      <c r="E25" s="50" t="s">
        <v>202</v>
      </c>
      <c r="F25" s="78" t="s">
        <v>181</v>
      </c>
      <c r="G25" s="126">
        <v>0</v>
      </c>
      <c r="H25" s="126">
        <v>0</v>
      </c>
      <c r="I25" s="126">
        <v>0</v>
      </c>
      <c r="J25" s="126">
        <v>0</v>
      </c>
      <c r="K25" s="126">
        <v>0</v>
      </c>
      <c r="L25" s="126"/>
      <c r="M25" s="106" t="s">
        <v>628</v>
      </c>
      <c r="N25" s="126">
        <v>0</v>
      </c>
      <c r="O25" s="7"/>
    </row>
    <row r="26" spans="1:15" ht="15" customHeight="1" x14ac:dyDescent="0.25">
      <c r="A26" s="111">
        <v>26</v>
      </c>
      <c r="B26" s="73"/>
      <c r="C26" s="50" t="s">
        <v>185</v>
      </c>
      <c r="D26" s="50" t="s">
        <v>203</v>
      </c>
      <c r="E26" s="50" t="s">
        <v>204</v>
      </c>
      <c r="F26" s="78" t="s">
        <v>181</v>
      </c>
      <c r="G26" s="126">
        <v>0</v>
      </c>
      <c r="H26" s="126">
        <v>0</v>
      </c>
      <c r="I26" s="126">
        <v>0</v>
      </c>
      <c r="J26" s="126">
        <v>0.66669999999999996</v>
      </c>
      <c r="K26" s="126">
        <v>0.33329999999999999</v>
      </c>
      <c r="L26" s="126"/>
      <c r="M26" s="106">
        <v>2</v>
      </c>
      <c r="N26" s="126">
        <v>0</v>
      </c>
      <c r="O26" s="7"/>
    </row>
    <row r="27" spans="1:15" ht="15" customHeight="1" x14ac:dyDescent="0.25">
      <c r="A27" s="111">
        <v>27</v>
      </c>
      <c r="B27" s="73"/>
      <c r="C27" s="50" t="s">
        <v>185</v>
      </c>
      <c r="D27" s="50" t="s">
        <v>203</v>
      </c>
      <c r="E27" s="50" t="s">
        <v>205</v>
      </c>
      <c r="F27" s="78" t="s">
        <v>181</v>
      </c>
      <c r="G27" s="126">
        <v>0.10340000000000001</v>
      </c>
      <c r="H27" s="126">
        <v>4.5999999999999999E-2</v>
      </c>
      <c r="I27" s="126">
        <v>8.0500000000000002E-2</v>
      </c>
      <c r="J27" s="126">
        <v>0.25290000000000001</v>
      </c>
      <c r="K27" s="126">
        <v>0.51719999999999999</v>
      </c>
      <c r="L27" s="126"/>
      <c r="M27" s="106">
        <v>2</v>
      </c>
      <c r="N27" s="126">
        <v>0.19539999999999999</v>
      </c>
      <c r="O27" s="7"/>
    </row>
    <row r="28" spans="1:15" ht="15" customHeight="1" x14ac:dyDescent="0.25">
      <c r="A28" s="111">
        <v>28</v>
      </c>
      <c r="B28" s="73"/>
      <c r="C28" s="50" t="s">
        <v>185</v>
      </c>
      <c r="D28" s="50" t="s">
        <v>203</v>
      </c>
      <c r="E28" s="50" t="s">
        <v>206</v>
      </c>
      <c r="F28" s="78" t="s">
        <v>181</v>
      </c>
      <c r="G28" s="126">
        <v>0</v>
      </c>
      <c r="H28" s="126">
        <v>0</v>
      </c>
      <c r="I28" s="126">
        <v>0</v>
      </c>
      <c r="J28" s="126">
        <v>0</v>
      </c>
      <c r="K28" s="126">
        <v>0</v>
      </c>
      <c r="L28" s="126"/>
      <c r="M28" s="106" t="s">
        <v>628</v>
      </c>
      <c r="N28" s="126">
        <v>0</v>
      </c>
      <c r="O28" s="7"/>
    </row>
    <row r="29" spans="1:15" ht="15" customHeight="1" x14ac:dyDescent="0.25">
      <c r="A29" s="111">
        <v>29</v>
      </c>
      <c r="B29" s="73"/>
      <c r="C29" s="50" t="s">
        <v>185</v>
      </c>
      <c r="D29" s="50" t="s">
        <v>203</v>
      </c>
      <c r="E29" s="50" t="s">
        <v>207</v>
      </c>
      <c r="F29" s="78" t="s">
        <v>181</v>
      </c>
      <c r="G29" s="126">
        <v>0.2591</v>
      </c>
      <c r="H29" s="126">
        <v>0</v>
      </c>
      <c r="I29" s="126">
        <v>0.16059999999999999</v>
      </c>
      <c r="J29" s="126">
        <v>6.2199999999999998E-2</v>
      </c>
      <c r="K29" s="126">
        <v>0.5181</v>
      </c>
      <c r="L29" s="126"/>
      <c r="M29" s="106">
        <v>2</v>
      </c>
      <c r="N29" s="126">
        <v>0.1658</v>
      </c>
      <c r="O29" s="7"/>
    </row>
    <row r="30" spans="1:15" ht="15" customHeight="1" x14ac:dyDescent="0.25">
      <c r="A30" s="111">
        <v>30</v>
      </c>
      <c r="B30" s="73"/>
      <c r="C30" s="50" t="s">
        <v>185</v>
      </c>
      <c r="D30" s="50" t="s">
        <v>203</v>
      </c>
      <c r="E30" s="50" t="s">
        <v>208</v>
      </c>
      <c r="F30" s="78" t="s">
        <v>181</v>
      </c>
      <c r="G30" s="126">
        <v>0</v>
      </c>
      <c r="H30" s="126">
        <v>0</v>
      </c>
      <c r="I30" s="126">
        <v>0</v>
      </c>
      <c r="J30" s="126">
        <v>0</v>
      </c>
      <c r="K30" s="126">
        <v>1</v>
      </c>
      <c r="L30" s="126"/>
      <c r="M30" s="106">
        <v>2</v>
      </c>
      <c r="N30" s="126">
        <v>0</v>
      </c>
      <c r="O30" s="7"/>
    </row>
    <row r="31" spans="1:15" ht="15" customHeight="1" x14ac:dyDescent="0.25">
      <c r="A31" s="111">
        <v>31</v>
      </c>
      <c r="B31" s="73"/>
      <c r="C31" s="50" t="s">
        <v>185</v>
      </c>
      <c r="D31" s="50" t="s">
        <v>203</v>
      </c>
      <c r="E31" s="50" t="s">
        <v>209</v>
      </c>
      <c r="F31" s="78" t="s">
        <v>181</v>
      </c>
      <c r="G31" s="126">
        <v>0</v>
      </c>
      <c r="H31" s="126">
        <v>0</v>
      </c>
      <c r="I31" s="126">
        <v>0</v>
      </c>
      <c r="J31" s="126">
        <v>0</v>
      </c>
      <c r="K31" s="126">
        <v>0</v>
      </c>
      <c r="L31" s="126"/>
      <c r="M31" s="106" t="s">
        <v>628</v>
      </c>
      <c r="N31" s="126">
        <v>0</v>
      </c>
      <c r="O31" s="7"/>
    </row>
    <row r="32" spans="1:15" ht="15" customHeight="1" x14ac:dyDescent="0.25">
      <c r="A32" s="111">
        <v>32</v>
      </c>
      <c r="B32" s="73"/>
      <c r="C32" s="50" t="s">
        <v>185</v>
      </c>
      <c r="D32" s="50" t="s">
        <v>203</v>
      </c>
      <c r="E32" s="50" t="s">
        <v>210</v>
      </c>
      <c r="F32" s="78" t="s">
        <v>181</v>
      </c>
      <c r="G32" s="126">
        <v>0</v>
      </c>
      <c r="H32" s="126">
        <v>0</v>
      </c>
      <c r="I32" s="126">
        <v>0</v>
      </c>
      <c r="J32" s="126">
        <v>0.1875</v>
      </c>
      <c r="K32" s="126">
        <v>0.8125</v>
      </c>
      <c r="L32" s="126"/>
      <c r="M32" s="106">
        <v>2</v>
      </c>
      <c r="N32" s="126">
        <v>0</v>
      </c>
      <c r="O32" s="7"/>
    </row>
    <row r="33" spans="1:15" ht="15" customHeight="1" x14ac:dyDescent="0.25">
      <c r="A33" s="111">
        <v>33</v>
      </c>
      <c r="B33" s="73"/>
      <c r="C33" s="50" t="s">
        <v>185</v>
      </c>
      <c r="D33" s="50" t="s">
        <v>203</v>
      </c>
      <c r="E33" s="50" t="s">
        <v>211</v>
      </c>
      <c r="F33" s="78" t="s">
        <v>181</v>
      </c>
      <c r="G33" s="126">
        <v>0.14330000000000001</v>
      </c>
      <c r="H33" s="126">
        <v>0</v>
      </c>
      <c r="I33" s="126">
        <v>0.2056</v>
      </c>
      <c r="J33" s="126">
        <v>0.20250000000000001</v>
      </c>
      <c r="K33" s="126">
        <v>0.4486</v>
      </c>
      <c r="L33" s="126"/>
      <c r="M33" s="106">
        <v>3</v>
      </c>
      <c r="N33" s="126">
        <v>0.18379999999999999</v>
      </c>
      <c r="O33" s="7"/>
    </row>
    <row r="34" spans="1:15" ht="15" customHeight="1" x14ac:dyDescent="0.25">
      <c r="A34" s="111">
        <v>34</v>
      </c>
      <c r="B34" s="73"/>
      <c r="C34" s="50" t="s">
        <v>185</v>
      </c>
      <c r="D34" s="50" t="s">
        <v>203</v>
      </c>
      <c r="E34" s="50" t="s">
        <v>212</v>
      </c>
      <c r="F34" s="78" t="s">
        <v>181</v>
      </c>
      <c r="G34" s="126">
        <v>5.2600000000000001E-2</v>
      </c>
      <c r="H34" s="126">
        <v>2.63E-2</v>
      </c>
      <c r="I34" s="126">
        <v>0.28949999999999998</v>
      </c>
      <c r="J34" s="126">
        <v>0.36840000000000001</v>
      </c>
      <c r="K34" s="126">
        <v>0.26319999999999999</v>
      </c>
      <c r="L34" s="126"/>
      <c r="M34" s="106">
        <v>2</v>
      </c>
      <c r="N34" s="126">
        <v>0.57889999999999997</v>
      </c>
      <c r="O34" s="7"/>
    </row>
    <row r="35" spans="1:15" ht="15" customHeight="1" x14ac:dyDescent="0.25">
      <c r="A35" s="111">
        <v>35</v>
      </c>
      <c r="B35" s="73"/>
      <c r="C35" s="50"/>
      <c r="D35" s="50"/>
      <c r="E35" s="50"/>
      <c r="F35" s="78"/>
      <c r="G35" s="50"/>
      <c r="H35" s="50"/>
      <c r="I35" s="78"/>
      <c r="J35" s="50"/>
      <c r="K35" s="50"/>
      <c r="L35" s="50"/>
      <c r="M35" s="78"/>
      <c r="N35" s="78"/>
      <c r="O35" s="7"/>
    </row>
    <row r="36" spans="1:15" ht="12.75" customHeight="1" x14ac:dyDescent="0.2">
      <c r="A36" s="111">
        <v>36</v>
      </c>
      <c r="B36" s="33"/>
      <c r="C36" s="49"/>
      <c r="D36" s="49"/>
      <c r="E36" s="49"/>
      <c r="F36" s="49"/>
      <c r="G36" s="284" t="s">
        <v>165</v>
      </c>
      <c r="H36" s="284"/>
      <c r="I36" s="284"/>
      <c r="J36" s="284"/>
      <c r="K36" s="284"/>
      <c r="L36" s="284"/>
      <c r="M36" s="284"/>
      <c r="N36" s="284"/>
      <c r="O36" s="7"/>
    </row>
    <row r="37" spans="1:15" ht="8.65" customHeight="1" x14ac:dyDescent="0.2">
      <c r="A37" s="111">
        <v>37</v>
      </c>
      <c r="B37" s="33"/>
      <c r="C37" s="49"/>
      <c r="D37" s="49"/>
      <c r="E37" s="49"/>
      <c r="F37" s="49"/>
      <c r="G37" s="84"/>
      <c r="H37" s="84"/>
      <c r="I37" s="84"/>
      <c r="J37" s="84"/>
      <c r="K37" s="84"/>
      <c r="L37" s="84"/>
      <c r="M37" s="49"/>
      <c r="N37" s="268"/>
      <c r="O37" s="7"/>
    </row>
    <row r="38" spans="1:15" s="5" customFormat="1" ht="58.5" customHeight="1" x14ac:dyDescent="0.2">
      <c r="A38" s="111">
        <v>38</v>
      </c>
      <c r="B38" s="42"/>
      <c r="C38" s="101" t="s">
        <v>167</v>
      </c>
      <c r="D38" s="102" t="s">
        <v>168</v>
      </c>
      <c r="E38" s="102" t="s">
        <v>169</v>
      </c>
      <c r="F38" s="100" t="s">
        <v>170</v>
      </c>
      <c r="G38" s="161" t="s">
        <v>171</v>
      </c>
      <c r="H38" s="161" t="s">
        <v>172</v>
      </c>
      <c r="I38" s="161" t="s">
        <v>173</v>
      </c>
      <c r="J38" s="161" t="s">
        <v>174</v>
      </c>
      <c r="K38" s="161" t="s">
        <v>175</v>
      </c>
      <c r="L38" s="100" t="s">
        <v>176</v>
      </c>
      <c r="M38" s="100" t="s">
        <v>177</v>
      </c>
      <c r="N38" s="100" t="s">
        <v>166</v>
      </c>
      <c r="O38" s="16"/>
    </row>
    <row r="39" spans="1:15" ht="15" customHeight="1" x14ac:dyDescent="0.2">
      <c r="A39" s="111">
        <v>39</v>
      </c>
      <c r="B39" s="33"/>
      <c r="C39" s="50" t="s">
        <v>185</v>
      </c>
      <c r="D39" s="50" t="s">
        <v>213</v>
      </c>
      <c r="E39" s="50" t="s">
        <v>214</v>
      </c>
      <c r="F39" s="78" t="s">
        <v>181</v>
      </c>
      <c r="G39" s="126">
        <v>3.1300000000000001E-2</v>
      </c>
      <c r="H39" s="126">
        <v>0.1406</v>
      </c>
      <c r="I39" s="126">
        <v>0.125</v>
      </c>
      <c r="J39" s="126">
        <v>0.21870000000000001</v>
      </c>
      <c r="K39" s="126">
        <v>0.4844</v>
      </c>
      <c r="L39" s="126"/>
      <c r="M39" s="106">
        <v>3</v>
      </c>
      <c r="N39" s="126">
        <v>0.14099999999999999</v>
      </c>
      <c r="O39" s="7"/>
    </row>
    <row r="40" spans="1:15" ht="15" customHeight="1" x14ac:dyDescent="0.2">
      <c r="A40" s="111">
        <v>40</v>
      </c>
      <c r="B40" s="33"/>
      <c r="C40" s="50" t="s">
        <v>185</v>
      </c>
      <c r="D40" s="50" t="s">
        <v>215</v>
      </c>
      <c r="E40" s="50" t="s">
        <v>216</v>
      </c>
      <c r="F40" s="78" t="s">
        <v>188</v>
      </c>
      <c r="G40" s="126">
        <v>3.8699999999999998E-2</v>
      </c>
      <c r="H40" s="126">
        <v>2.0299999999999999E-2</v>
      </c>
      <c r="I40" s="126">
        <v>5.8099999999999999E-2</v>
      </c>
      <c r="J40" s="126">
        <v>0.15840000000000001</v>
      </c>
      <c r="K40" s="126">
        <v>0.72450000000000003</v>
      </c>
      <c r="L40" s="126"/>
      <c r="M40" s="106">
        <v>2</v>
      </c>
      <c r="N40" s="126">
        <v>4.9200000000000001E-2</v>
      </c>
      <c r="O40" s="7"/>
    </row>
    <row r="41" spans="1:15" ht="15" customHeight="1" x14ac:dyDescent="0.2">
      <c r="A41" s="111">
        <v>41</v>
      </c>
      <c r="B41" s="33"/>
      <c r="C41" s="50" t="s">
        <v>185</v>
      </c>
      <c r="D41" s="50" t="s">
        <v>215</v>
      </c>
      <c r="E41" s="50" t="s">
        <v>217</v>
      </c>
      <c r="F41" s="78" t="s">
        <v>188</v>
      </c>
      <c r="G41" s="126">
        <v>0</v>
      </c>
      <c r="H41" s="126">
        <v>0</v>
      </c>
      <c r="I41" s="126">
        <v>0</v>
      </c>
      <c r="J41" s="126">
        <v>0</v>
      </c>
      <c r="K41" s="126">
        <v>0</v>
      </c>
      <c r="L41" s="126"/>
      <c r="M41" s="106" t="s">
        <v>628</v>
      </c>
      <c r="N41" s="126">
        <v>0</v>
      </c>
      <c r="O41" s="7"/>
    </row>
    <row r="42" spans="1:15" ht="15" customHeight="1" x14ac:dyDescent="0.2">
      <c r="A42" s="111">
        <v>42</v>
      </c>
      <c r="B42" s="33"/>
      <c r="C42" s="50" t="s">
        <v>185</v>
      </c>
      <c r="D42" s="50" t="s">
        <v>215</v>
      </c>
      <c r="E42" s="50" t="s">
        <v>218</v>
      </c>
      <c r="F42" s="78" t="s">
        <v>188</v>
      </c>
      <c r="G42" s="126">
        <v>0</v>
      </c>
      <c r="H42" s="126">
        <v>1</v>
      </c>
      <c r="I42" s="126">
        <v>0</v>
      </c>
      <c r="J42" s="126">
        <v>0</v>
      </c>
      <c r="K42" s="126">
        <v>0</v>
      </c>
      <c r="L42" s="126"/>
      <c r="M42" s="106">
        <v>2</v>
      </c>
      <c r="N42" s="126">
        <v>0</v>
      </c>
      <c r="O42" s="7"/>
    </row>
    <row r="43" spans="1:15" ht="15" customHeight="1" x14ac:dyDescent="0.2">
      <c r="A43" s="111">
        <v>43</v>
      </c>
      <c r="B43" s="33"/>
      <c r="C43" s="50" t="s">
        <v>185</v>
      </c>
      <c r="D43" s="50" t="s">
        <v>219</v>
      </c>
      <c r="E43" s="50" t="s">
        <v>220</v>
      </c>
      <c r="F43" s="78" t="s">
        <v>188</v>
      </c>
      <c r="G43" s="126">
        <v>2.9999999999999997E-4</v>
      </c>
      <c r="H43" s="126">
        <v>6.4000000000000003E-3</v>
      </c>
      <c r="I43" s="126">
        <v>0</v>
      </c>
      <c r="J43" s="126">
        <v>2.3E-3</v>
      </c>
      <c r="K43" s="126">
        <v>0.99099999999999999</v>
      </c>
      <c r="L43" s="126"/>
      <c r="M43" s="106">
        <v>2</v>
      </c>
      <c r="N43" s="126">
        <v>6.7000000000000002E-3</v>
      </c>
      <c r="O43" s="7"/>
    </row>
    <row r="44" spans="1:15" ht="15" customHeight="1" x14ac:dyDescent="0.2">
      <c r="A44" s="111">
        <v>44</v>
      </c>
      <c r="B44" s="33"/>
      <c r="C44" s="50" t="s">
        <v>185</v>
      </c>
      <c r="D44" s="50" t="s">
        <v>219</v>
      </c>
      <c r="E44" s="50" t="s">
        <v>221</v>
      </c>
      <c r="F44" s="78" t="s">
        <v>188</v>
      </c>
      <c r="G44" s="126">
        <v>0</v>
      </c>
      <c r="H44" s="126">
        <v>4.0000000000000002E-4</v>
      </c>
      <c r="I44" s="126">
        <v>2.0999999999999999E-3</v>
      </c>
      <c r="J44" s="126">
        <v>8.9200000000000002E-2</v>
      </c>
      <c r="K44" s="126">
        <v>0.9083</v>
      </c>
      <c r="L44" s="126"/>
      <c r="M44" s="106">
        <v>2</v>
      </c>
      <c r="N44" s="126">
        <v>1.6999999999999999E-3</v>
      </c>
      <c r="O44" s="7"/>
    </row>
    <row r="45" spans="1:15" ht="15" customHeight="1" x14ac:dyDescent="0.2">
      <c r="A45" s="111">
        <v>45</v>
      </c>
      <c r="B45" s="33"/>
      <c r="C45" s="50" t="s">
        <v>185</v>
      </c>
      <c r="D45" s="50" t="s">
        <v>219</v>
      </c>
      <c r="E45" s="50" t="s">
        <v>222</v>
      </c>
      <c r="F45" s="78" t="s">
        <v>188</v>
      </c>
      <c r="G45" s="126">
        <v>0</v>
      </c>
      <c r="H45" s="126">
        <v>0</v>
      </c>
      <c r="I45" s="126">
        <v>0</v>
      </c>
      <c r="J45" s="126">
        <v>0</v>
      </c>
      <c r="K45" s="126">
        <v>0</v>
      </c>
      <c r="L45" s="126"/>
      <c r="M45" s="106" t="s">
        <v>628</v>
      </c>
      <c r="N45" s="126">
        <v>0</v>
      </c>
      <c r="O45" s="7"/>
    </row>
    <row r="46" spans="1:15" ht="15" customHeight="1" x14ac:dyDescent="0.2">
      <c r="A46" s="111">
        <v>46</v>
      </c>
      <c r="B46" s="33"/>
      <c r="C46" s="89" t="s">
        <v>185</v>
      </c>
      <c r="D46" s="89" t="s">
        <v>223</v>
      </c>
      <c r="E46" s="50" t="s">
        <v>224</v>
      </c>
      <c r="F46" s="78" t="s">
        <v>181</v>
      </c>
      <c r="G46" s="126">
        <v>0</v>
      </c>
      <c r="H46" s="126">
        <v>0</v>
      </c>
      <c r="I46" s="126">
        <v>6.8900000000000003E-2</v>
      </c>
      <c r="J46" s="126">
        <v>3.4500000000000003E-2</v>
      </c>
      <c r="K46" s="126">
        <v>0.89659999999999995</v>
      </c>
      <c r="L46" s="126"/>
      <c r="M46" s="106">
        <v>2</v>
      </c>
      <c r="N46" s="126">
        <v>0.1724</v>
      </c>
      <c r="O46" s="7"/>
    </row>
    <row r="47" spans="1:15" ht="15" customHeight="1" x14ac:dyDescent="0.2">
      <c r="A47" s="111">
        <v>47</v>
      </c>
      <c r="B47" s="33"/>
      <c r="C47" s="89" t="s">
        <v>185</v>
      </c>
      <c r="D47" s="89" t="s">
        <v>223</v>
      </c>
      <c r="E47" s="50" t="s">
        <v>225</v>
      </c>
      <c r="F47" s="78" t="s">
        <v>181</v>
      </c>
      <c r="G47" s="126">
        <v>5.2600000000000001E-2</v>
      </c>
      <c r="H47" s="126">
        <v>2.63E-2</v>
      </c>
      <c r="I47" s="126">
        <v>0.28949999999999998</v>
      </c>
      <c r="J47" s="126">
        <v>0.36840000000000001</v>
      </c>
      <c r="K47" s="126">
        <v>0.26319999999999999</v>
      </c>
      <c r="L47" s="126"/>
      <c r="M47" s="106">
        <v>2</v>
      </c>
      <c r="N47" s="126">
        <v>0.57889999999999997</v>
      </c>
      <c r="O47" s="7"/>
    </row>
    <row r="48" spans="1:15" ht="15" customHeight="1" x14ac:dyDescent="0.2">
      <c r="A48" s="111">
        <v>48</v>
      </c>
      <c r="B48" s="33"/>
      <c r="C48" s="89" t="s">
        <v>185</v>
      </c>
      <c r="D48" s="89" t="s">
        <v>223</v>
      </c>
      <c r="E48" s="85" t="s">
        <v>226</v>
      </c>
      <c r="F48" s="78" t="s">
        <v>181</v>
      </c>
      <c r="G48" s="126">
        <v>0.11</v>
      </c>
      <c r="H48" s="126">
        <v>2.7E-2</v>
      </c>
      <c r="I48" s="126">
        <v>5.2999999999999999E-2</v>
      </c>
      <c r="J48" s="126">
        <v>0.11269999999999999</v>
      </c>
      <c r="K48" s="126">
        <v>0.69730000000000003</v>
      </c>
      <c r="L48" s="126"/>
      <c r="M48" s="106">
        <v>2</v>
      </c>
      <c r="N48" s="126">
        <v>8.3799999999999999E-2</v>
      </c>
      <c r="O48" s="7"/>
    </row>
    <row r="49" spans="1:15" ht="15" customHeight="1" x14ac:dyDescent="0.2">
      <c r="A49" s="111">
        <v>49</v>
      </c>
      <c r="B49" s="33"/>
      <c r="C49" s="89" t="s">
        <v>185</v>
      </c>
      <c r="D49" s="89" t="s">
        <v>223</v>
      </c>
      <c r="E49" s="80" t="s">
        <v>227</v>
      </c>
      <c r="F49" s="78" t="s">
        <v>181</v>
      </c>
      <c r="G49" s="126">
        <v>0.12659999999999999</v>
      </c>
      <c r="H49" s="126">
        <v>0.1467</v>
      </c>
      <c r="I49" s="126">
        <v>0.23669999999999999</v>
      </c>
      <c r="J49" s="126">
        <v>0.16669999999999999</v>
      </c>
      <c r="K49" s="126">
        <v>0.32329999999999998</v>
      </c>
      <c r="L49" s="126"/>
      <c r="M49" s="106">
        <v>2</v>
      </c>
      <c r="N49" s="126">
        <v>0.48330000000000001</v>
      </c>
      <c r="O49" s="7"/>
    </row>
    <row r="50" spans="1:15" ht="15" customHeight="1" x14ac:dyDescent="0.2">
      <c r="A50" s="111">
        <v>50</v>
      </c>
      <c r="B50" s="33"/>
      <c r="C50" s="50" t="s">
        <v>185</v>
      </c>
      <c r="D50" s="50" t="s">
        <v>223</v>
      </c>
      <c r="E50" s="50" t="s">
        <v>228</v>
      </c>
      <c r="F50" s="78" t="s">
        <v>181</v>
      </c>
      <c r="G50" s="126">
        <v>4.8999999999999998E-3</v>
      </c>
      <c r="H50" s="126">
        <v>9.1399999999999995E-2</v>
      </c>
      <c r="I50" s="126">
        <v>0.22220000000000001</v>
      </c>
      <c r="J50" s="126">
        <v>3.9399999999999998E-2</v>
      </c>
      <c r="K50" s="126">
        <v>0.6421</v>
      </c>
      <c r="L50" s="126"/>
      <c r="M50" s="106">
        <v>3</v>
      </c>
      <c r="N50" s="126">
        <v>0.13370000000000001</v>
      </c>
      <c r="O50" s="7"/>
    </row>
    <row r="51" spans="1:15" ht="15" customHeight="1" x14ac:dyDescent="0.2">
      <c r="A51" s="111">
        <v>51</v>
      </c>
      <c r="B51" s="33"/>
      <c r="C51" s="50" t="s">
        <v>185</v>
      </c>
      <c r="D51" s="50" t="s">
        <v>229</v>
      </c>
      <c r="E51" s="50" t="s">
        <v>230</v>
      </c>
      <c r="F51" s="78" t="s">
        <v>181</v>
      </c>
      <c r="G51" s="126">
        <v>4.07E-2</v>
      </c>
      <c r="H51" s="126">
        <v>1.72E-2</v>
      </c>
      <c r="I51" s="126">
        <v>8.6900000000000005E-2</v>
      </c>
      <c r="J51" s="126">
        <v>0.1288</v>
      </c>
      <c r="K51" s="126">
        <v>0.72640000000000005</v>
      </c>
      <c r="L51" s="126"/>
      <c r="M51" s="106">
        <v>3</v>
      </c>
      <c r="N51" s="126">
        <v>7.2599999999999998E-2</v>
      </c>
      <c r="O51" s="7"/>
    </row>
    <row r="52" spans="1:15" ht="15" customHeight="1" x14ac:dyDescent="0.2">
      <c r="A52" s="111">
        <v>52</v>
      </c>
      <c r="B52" s="33"/>
      <c r="C52" s="50" t="s">
        <v>185</v>
      </c>
      <c r="D52" s="50" t="s">
        <v>229</v>
      </c>
      <c r="E52" s="50" t="s">
        <v>231</v>
      </c>
      <c r="F52" s="78" t="s">
        <v>181</v>
      </c>
      <c r="G52" s="126">
        <v>1.8E-3</v>
      </c>
      <c r="H52" s="126">
        <v>2.0999999999999999E-3</v>
      </c>
      <c r="I52" s="126">
        <v>1.9199999999999998E-2</v>
      </c>
      <c r="J52" s="126">
        <v>6.8099999999999994E-2</v>
      </c>
      <c r="K52" s="126">
        <v>0.90880000000000005</v>
      </c>
      <c r="L52" s="126"/>
      <c r="M52" s="106">
        <v>3</v>
      </c>
      <c r="N52" s="126">
        <v>1.15E-2</v>
      </c>
      <c r="O52" s="7"/>
    </row>
    <row r="53" spans="1:15" ht="15" customHeight="1" x14ac:dyDescent="0.2">
      <c r="A53" s="111">
        <v>53</v>
      </c>
      <c r="B53" s="33"/>
      <c r="C53" s="50" t="s">
        <v>185</v>
      </c>
      <c r="D53" s="50" t="s">
        <v>232</v>
      </c>
      <c r="E53" s="50" t="s">
        <v>233</v>
      </c>
      <c r="F53" s="78" t="s">
        <v>181</v>
      </c>
      <c r="G53" s="126">
        <v>0.125</v>
      </c>
      <c r="H53" s="126">
        <v>0</v>
      </c>
      <c r="I53" s="126">
        <v>0</v>
      </c>
      <c r="J53" s="126">
        <v>0.4375</v>
      </c>
      <c r="K53" s="126">
        <v>0.4375</v>
      </c>
      <c r="L53" s="126"/>
      <c r="M53" s="106">
        <v>3</v>
      </c>
      <c r="N53" s="126"/>
      <c r="O53" s="7"/>
    </row>
    <row r="54" spans="1:15" ht="15" customHeight="1" x14ac:dyDescent="0.2">
      <c r="A54" s="111">
        <v>54</v>
      </c>
      <c r="B54" s="33"/>
      <c r="C54" s="50" t="s">
        <v>185</v>
      </c>
      <c r="D54" s="50" t="s">
        <v>234</v>
      </c>
      <c r="E54" s="50" t="s">
        <v>235</v>
      </c>
      <c r="F54" s="78" t="s">
        <v>181</v>
      </c>
      <c r="G54" s="126">
        <v>0</v>
      </c>
      <c r="H54" s="126">
        <v>0</v>
      </c>
      <c r="I54" s="126">
        <v>0</v>
      </c>
      <c r="J54" s="126">
        <v>0</v>
      </c>
      <c r="K54" s="126">
        <v>0</v>
      </c>
      <c r="L54" s="126">
        <v>0</v>
      </c>
      <c r="M54" s="106" t="s">
        <v>628</v>
      </c>
      <c r="N54" s="126">
        <v>0</v>
      </c>
      <c r="O54" s="7"/>
    </row>
    <row r="55" spans="1:15" ht="15" customHeight="1" x14ac:dyDescent="0.2">
      <c r="A55" s="111">
        <v>55</v>
      </c>
      <c r="B55" s="33"/>
      <c r="C55" s="50" t="s">
        <v>236</v>
      </c>
      <c r="D55" s="50" t="s">
        <v>237</v>
      </c>
      <c r="E55" s="50" t="s">
        <v>238</v>
      </c>
      <c r="F55" s="78" t="s">
        <v>188</v>
      </c>
      <c r="G55" s="126">
        <v>8.2600000000000007E-2</v>
      </c>
      <c r="H55" s="126">
        <v>9.4999999999999998E-3</v>
      </c>
      <c r="I55" s="126">
        <v>6.25E-2</v>
      </c>
      <c r="J55" s="126">
        <v>0.1414</v>
      </c>
      <c r="K55" s="126">
        <v>0.70399999999999996</v>
      </c>
      <c r="L55" s="126"/>
      <c r="M55" s="106">
        <v>2</v>
      </c>
      <c r="N55" s="126">
        <v>2.3900000000000001E-2</v>
      </c>
      <c r="O55" s="7"/>
    </row>
    <row r="56" spans="1:15" ht="15" customHeight="1" x14ac:dyDescent="0.2">
      <c r="A56" s="111">
        <v>56</v>
      </c>
      <c r="B56" s="33"/>
      <c r="C56" s="50" t="s">
        <v>236</v>
      </c>
      <c r="D56" s="50" t="s">
        <v>239</v>
      </c>
      <c r="E56" s="50" t="s">
        <v>240</v>
      </c>
      <c r="F56" s="78" t="s">
        <v>188</v>
      </c>
      <c r="G56" s="126">
        <v>2.6499999999999999E-2</v>
      </c>
      <c r="H56" s="126">
        <v>1.2999999999999999E-2</v>
      </c>
      <c r="I56" s="126">
        <v>6.7999999999999996E-3</v>
      </c>
      <c r="J56" s="126">
        <v>6.13E-2</v>
      </c>
      <c r="K56" s="126">
        <v>0.89239999999999997</v>
      </c>
      <c r="L56" s="126"/>
      <c r="M56" s="106">
        <v>2</v>
      </c>
      <c r="N56" s="126"/>
      <c r="O56" s="7"/>
    </row>
    <row r="57" spans="1:15" ht="15" customHeight="1" x14ac:dyDescent="0.2">
      <c r="A57" s="111">
        <v>57</v>
      </c>
      <c r="B57" s="33"/>
      <c r="C57" s="50" t="s">
        <v>236</v>
      </c>
      <c r="D57" s="50" t="s">
        <v>241</v>
      </c>
      <c r="E57" s="50" t="s">
        <v>242</v>
      </c>
      <c r="F57" s="78" t="s">
        <v>188</v>
      </c>
      <c r="G57" s="126">
        <v>1.77E-2</v>
      </c>
      <c r="H57" s="126">
        <v>7.3000000000000001E-3</v>
      </c>
      <c r="I57" s="126">
        <v>2.1899999999999999E-2</v>
      </c>
      <c r="J57" s="126">
        <v>0.1288</v>
      </c>
      <c r="K57" s="126">
        <v>0.82430000000000003</v>
      </c>
      <c r="L57" s="126"/>
      <c r="M57" s="106">
        <v>1</v>
      </c>
      <c r="N57" s="126">
        <v>0</v>
      </c>
      <c r="O57" s="7"/>
    </row>
    <row r="58" spans="1:15" ht="15" customHeight="1" x14ac:dyDescent="0.2">
      <c r="A58" s="111">
        <v>58</v>
      </c>
      <c r="B58" s="33"/>
      <c r="C58" s="50" t="s">
        <v>236</v>
      </c>
      <c r="D58" s="50" t="s">
        <v>243</v>
      </c>
      <c r="E58" s="50" t="s">
        <v>244</v>
      </c>
      <c r="F58" s="78" t="s">
        <v>181</v>
      </c>
      <c r="G58" s="126">
        <v>0</v>
      </c>
      <c r="H58" s="126">
        <v>0</v>
      </c>
      <c r="I58" s="126">
        <v>0</v>
      </c>
      <c r="J58" s="126">
        <v>0</v>
      </c>
      <c r="K58" s="126">
        <v>0</v>
      </c>
      <c r="L58" s="126">
        <v>0</v>
      </c>
      <c r="M58" s="106" t="s">
        <v>628</v>
      </c>
      <c r="N58" s="126">
        <v>0</v>
      </c>
      <c r="O58" s="7"/>
    </row>
    <row r="59" spans="1:15" ht="15" customHeight="1" x14ac:dyDescent="0.2">
      <c r="A59" s="111">
        <v>59</v>
      </c>
      <c r="B59" s="33"/>
      <c r="C59" s="89" t="s">
        <v>178</v>
      </c>
      <c r="D59" s="89" t="s">
        <v>245</v>
      </c>
      <c r="E59" s="80" t="s">
        <v>246</v>
      </c>
      <c r="F59" s="78" t="s">
        <v>181</v>
      </c>
      <c r="G59" s="126">
        <v>0.42980000000000002</v>
      </c>
      <c r="H59" s="126">
        <v>4.2099999999999999E-2</v>
      </c>
      <c r="I59" s="126">
        <v>0.14799999999999999</v>
      </c>
      <c r="J59" s="126">
        <v>0.13009999999999999</v>
      </c>
      <c r="K59" s="126">
        <v>0.25</v>
      </c>
      <c r="L59" s="126"/>
      <c r="M59" s="106">
        <v>3</v>
      </c>
      <c r="N59" s="126">
        <v>0.53059999999999996</v>
      </c>
      <c r="O59" s="7"/>
    </row>
    <row r="60" spans="1:15" ht="15" customHeight="1" x14ac:dyDescent="0.2">
      <c r="A60" s="111">
        <v>60</v>
      </c>
      <c r="B60" s="33"/>
      <c r="C60" s="89" t="s">
        <v>178</v>
      </c>
      <c r="D60" s="89" t="s">
        <v>247</v>
      </c>
      <c r="E60" s="50" t="s">
        <v>248</v>
      </c>
      <c r="F60" s="78" t="s">
        <v>249</v>
      </c>
      <c r="G60" s="126">
        <v>0</v>
      </c>
      <c r="H60" s="126">
        <v>0</v>
      </c>
      <c r="I60" s="126">
        <v>0</v>
      </c>
      <c r="J60" s="126">
        <v>0</v>
      </c>
      <c r="K60" s="126">
        <v>0</v>
      </c>
      <c r="L60" s="126"/>
      <c r="M60" s="106" t="s">
        <v>628</v>
      </c>
      <c r="N60" s="126">
        <v>0</v>
      </c>
      <c r="O60" s="7"/>
    </row>
    <row r="61" spans="1:15" ht="15" customHeight="1" x14ac:dyDescent="0.2">
      <c r="A61" s="111">
        <v>61</v>
      </c>
      <c r="B61" s="33"/>
      <c r="C61" s="50" t="s">
        <v>178</v>
      </c>
      <c r="D61" s="50" t="s">
        <v>250</v>
      </c>
      <c r="E61" s="50" t="s">
        <v>251</v>
      </c>
      <c r="F61" s="78" t="s">
        <v>181</v>
      </c>
      <c r="G61" s="126">
        <v>0</v>
      </c>
      <c r="H61" s="126">
        <v>0</v>
      </c>
      <c r="I61" s="126">
        <v>0</v>
      </c>
      <c r="J61" s="126">
        <v>0</v>
      </c>
      <c r="K61" s="126">
        <v>1</v>
      </c>
      <c r="L61" s="126">
        <v>0</v>
      </c>
      <c r="M61" s="106">
        <v>4</v>
      </c>
      <c r="N61" s="126">
        <v>0</v>
      </c>
      <c r="O61" s="7"/>
    </row>
    <row r="62" spans="1:15" ht="15" customHeight="1" x14ac:dyDescent="0.2">
      <c r="A62" s="111">
        <v>62</v>
      </c>
      <c r="B62" s="33"/>
      <c r="C62" s="50" t="s">
        <v>178</v>
      </c>
      <c r="D62" s="50" t="s">
        <v>252</v>
      </c>
      <c r="E62" s="50" t="s">
        <v>253</v>
      </c>
      <c r="F62" s="78" t="s">
        <v>249</v>
      </c>
      <c r="G62" s="126">
        <v>0.25</v>
      </c>
      <c r="H62" s="126">
        <v>0</v>
      </c>
      <c r="I62" s="126">
        <v>0</v>
      </c>
      <c r="J62" s="126">
        <v>0.75</v>
      </c>
      <c r="K62" s="126">
        <v>0</v>
      </c>
      <c r="L62" s="126">
        <v>0</v>
      </c>
      <c r="M62" s="106">
        <v>2</v>
      </c>
      <c r="N62" s="126">
        <v>0</v>
      </c>
      <c r="O62" s="7"/>
    </row>
    <row r="63" spans="1:15" ht="15" customHeight="1" x14ac:dyDescent="0.2">
      <c r="A63" s="111">
        <v>63</v>
      </c>
      <c r="B63" s="33"/>
      <c r="C63" s="50" t="s">
        <v>178</v>
      </c>
      <c r="D63" s="50" t="s">
        <v>252</v>
      </c>
      <c r="E63" s="50" t="s">
        <v>254</v>
      </c>
      <c r="F63" s="78" t="s">
        <v>181</v>
      </c>
      <c r="G63" s="126">
        <v>0.25</v>
      </c>
      <c r="H63" s="126">
        <v>0</v>
      </c>
      <c r="I63" s="126">
        <v>0.625</v>
      </c>
      <c r="J63" s="126">
        <v>0.125</v>
      </c>
      <c r="K63" s="126">
        <v>0</v>
      </c>
      <c r="L63" s="126"/>
      <c r="M63" s="106">
        <v>3</v>
      </c>
      <c r="N63" s="126">
        <v>0.75</v>
      </c>
      <c r="O63" s="7"/>
    </row>
    <row r="64" spans="1:15" ht="15" customHeight="1" x14ac:dyDescent="0.2">
      <c r="A64" s="111">
        <v>64</v>
      </c>
      <c r="B64" s="33"/>
      <c r="C64" s="50" t="s">
        <v>178</v>
      </c>
      <c r="D64" s="50" t="s">
        <v>255</v>
      </c>
      <c r="E64" s="50" t="s">
        <v>256</v>
      </c>
      <c r="F64" s="78" t="s">
        <v>188</v>
      </c>
      <c r="G64" s="126">
        <v>0</v>
      </c>
      <c r="H64" s="126">
        <v>0</v>
      </c>
      <c r="I64" s="126">
        <v>0</v>
      </c>
      <c r="J64" s="126">
        <v>0</v>
      </c>
      <c r="K64" s="126">
        <v>0</v>
      </c>
      <c r="L64" s="126">
        <v>0</v>
      </c>
      <c r="M64" s="106" t="s">
        <v>628</v>
      </c>
      <c r="N64" s="126">
        <v>0</v>
      </c>
      <c r="O64" s="7"/>
    </row>
    <row r="65" spans="1:15" x14ac:dyDescent="0.2">
      <c r="A65" s="112"/>
      <c r="B65" s="41"/>
      <c r="C65" s="10"/>
      <c r="D65" s="10"/>
      <c r="E65" s="10"/>
      <c r="F65" s="10"/>
      <c r="G65" s="10"/>
      <c r="H65" s="10"/>
      <c r="I65" s="10"/>
      <c r="J65" s="10"/>
      <c r="K65" s="10"/>
      <c r="L65" s="10"/>
      <c r="M65" s="10"/>
      <c r="N65" s="10"/>
      <c r="O65" s="11"/>
    </row>
  </sheetData>
  <sheetProtection formatRows="0" insertRows="0"/>
  <mergeCells count="5">
    <mergeCell ref="G36:N36"/>
    <mergeCell ref="K2:N2"/>
    <mergeCell ref="K3:N3"/>
    <mergeCell ref="G7:N7"/>
    <mergeCell ref="A5:N5"/>
  </mergeCells>
  <conditionalFormatting sqref="G10:L10">
    <cfRule type="expression" priority="207" stopIfTrue="1">
      <formula>SUM($G$10:$L$10)=0%</formula>
    </cfRule>
    <cfRule type="expression" dxfId="50" priority="208" stopIfTrue="1">
      <formula>SUM($G$10:$L$10)&lt;&gt;100%</formula>
    </cfRule>
  </conditionalFormatting>
  <conditionalFormatting sqref="G11:L11">
    <cfRule type="expression" priority="1" stopIfTrue="1">
      <formula>SUM($G$11:$L$11)=0%</formula>
    </cfRule>
    <cfRule type="expression" dxfId="49" priority="2" stopIfTrue="1">
      <formula>SUM($G$11:$L$11)&lt;&gt;100%</formula>
    </cfRule>
  </conditionalFormatting>
  <conditionalFormatting sqref="G12:L12">
    <cfRule type="expression" priority="215" stopIfTrue="1">
      <formula>SUM($G$12:$L$12)=0%</formula>
    </cfRule>
    <cfRule type="expression" dxfId="48" priority="216" stopIfTrue="1">
      <formula>SUM($G$12:$L$12)&lt;&gt;100%</formula>
    </cfRule>
  </conditionalFormatting>
  <conditionalFormatting sqref="G13:L13">
    <cfRule type="expression" priority="219" stopIfTrue="1">
      <formula>SUM($G$13:$L$13)=0%</formula>
    </cfRule>
    <cfRule type="expression" dxfId="47" priority="220" stopIfTrue="1">
      <formula>SUM($G$13:$L$13)&lt;&gt;100%</formula>
    </cfRule>
  </conditionalFormatting>
  <conditionalFormatting sqref="G14:L14">
    <cfRule type="expression" priority="223" stopIfTrue="1">
      <formula>SUM($G$14:$L$14)=0%</formula>
    </cfRule>
    <cfRule type="expression" dxfId="46" priority="224" stopIfTrue="1">
      <formula>SUM($G$14:$L$14)&lt;&gt;100%</formula>
    </cfRule>
  </conditionalFormatting>
  <conditionalFormatting sqref="G15:L15">
    <cfRule type="expression" priority="227" stopIfTrue="1">
      <formula>SUM($G$15:$L$15)=0%</formula>
    </cfRule>
    <cfRule type="expression" dxfId="45" priority="228" stopIfTrue="1">
      <formula>SUM($G$15:$L$15)&lt;&gt;100%</formula>
    </cfRule>
  </conditionalFormatting>
  <conditionalFormatting sqref="G16:L16">
    <cfRule type="expression" priority="231" stopIfTrue="1">
      <formula>SUM($G$16:$L$16)=0%</formula>
    </cfRule>
    <cfRule type="expression" dxfId="44" priority="232" stopIfTrue="1">
      <formula>SUM($G$16:$L$16)&lt;&gt;100%</formula>
    </cfRule>
  </conditionalFormatting>
  <conditionalFormatting sqref="G17:L17">
    <cfRule type="expression" priority="235" stopIfTrue="1">
      <formula>SUM($G$17:$L$17)=0%</formula>
    </cfRule>
    <cfRule type="expression" dxfId="43" priority="236" stopIfTrue="1">
      <formula>SUM($G$17:$L$17)&lt;&gt;100%</formula>
    </cfRule>
  </conditionalFormatting>
  <conditionalFormatting sqref="G18:L18">
    <cfRule type="expression" priority="239" stopIfTrue="1">
      <formula>SUM($G$18:$L$18)=0%</formula>
    </cfRule>
    <cfRule type="expression" dxfId="42" priority="240" stopIfTrue="1">
      <formula>SUM($G$18:$L$18)&lt;&gt;100%</formula>
    </cfRule>
  </conditionalFormatting>
  <conditionalFormatting sqref="G19:L19">
    <cfRule type="expression" priority="243" stopIfTrue="1">
      <formula>SUM($G$19:$L$19)=0%</formula>
    </cfRule>
    <cfRule type="expression" dxfId="41" priority="244" stopIfTrue="1">
      <formula>SUM($G$19:$L$19)&lt;&gt;100%</formula>
    </cfRule>
  </conditionalFormatting>
  <conditionalFormatting sqref="G20:L20">
    <cfRule type="expression" priority="247" stopIfTrue="1">
      <formula>SUM($G$20:$L$20)=0%</formula>
    </cfRule>
    <cfRule type="expression" dxfId="40" priority="248" stopIfTrue="1">
      <formula>SUM($G$20:$L$20)&lt;&gt;100%</formula>
    </cfRule>
  </conditionalFormatting>
  <conditionalFormatting sqref="G21:L21">
    <cfRule type="expression" priority="251" stopIfTrue="1">
      <formula>SUM($G$21:$L$21)=0%</formula>
    </cfRule>
    <cfRule type="expression" dxfId="39" priority="252" stopIfTrue="1">
      <formula>SUM($G$21:$L$21)&lt;&gt;100%</formula>
    </cfRule>
  </conditionalFormatting>
  <conditionalFormatting sqref="G22:L22">
    <cfRule type="expression" priority="255" stopIfTrue="1">
      <formula>SUM($G$22:$L$22)=0%</formula>
    </cfRule>
    <cfRule type="expression" dxfId="38" priority="256" stopIfTrue="1">
      <formula>SUM($G$22:$L$22)&lt;&gt;100%</formula>
    </cfRule>
  </conditionalFormatting>
  <conditionalFormatting sqref="G23:L23">
    <cfRule type="expression" priority="259" stopIfTrue="1">
      <formula>SUM($G$23:$L$23)=0%</formula>
    </cfRule>
    <cfRule type="expression" dxfId="37" priority="260" stopIfTrue="1">
      <formula>SUM($G$23:$L$23)&lt;&gt;100%</formula>
    </cfRule>
  </conditionalFormatting>
  <conditionalFormatting sqref="G24:L24">
    <cfRule type="expression" priority="263" stopIfTrue="1">
      <formula>SUM($G$24:$L$24)=0%</formula>
    </cfRule>
    <cfRule type="expression" dxfId="36" priority="264" stopIfTrue="1">
      <formula>SUM($G$24:$L$24)&lt;&gt;100%</formula>
    </cfRule>
  </conditionalFormatting>
  <conditionalFormatting sqref="G25:L25">
    <cfRule type="expression" priority="267" stopIfTrue="1">
      <formula>SUM($G$25:$L$25)=0%</formula>
    </cfRule>
    <cfRule type="expression" dxfId="35" priority="268" stopIfTrue="1">
      <formula>SUM($G$25:$L$25)&lt;&gt;100%</formula>
    </cfRule>
  </conditionalFormatting>
  <conditionalFormatting sqref="G26:L26">
    <cfRule type="expression" priority="271" stopIfTrue="1">
      <formula>SUM($G$26:$L$26)=0%</formula>
    </cfRule>
    <cfRule type="expression" dxfId="34" priority="272" stopIfTrue="1">
      <formula>SUM($G$26:$L$26)&lt;&gt;100%</formula>
    </cfRule>
  </conditionalFormatting>
  <conditionalFormatting sqref="G27:L27">
    <cfRule type="expression" priority="275" stopIfTrue="1">
      <formula>SUM($G$27:$L$27)=0%</formula>
    </cfRule>
    <cfRule type="expression" dxfId="33" priority="276" stopIfTrue="1">
      <formula>SUM($G$27:$L$27)&lt;&gt;100%</formula>
    </cfRule>
  </conditionalFormatting>
  <conditionalFormatting sqref="G28:L28">
    <cfRule type="expression" priority="279" stopIfTrue="1">
      <formula>SUM($G$28:$L$28)=0%</formula>
    </cfRule>
    <cfRule type="expression" dxfId="32" priority="280" stopIfTrue="1">
      <formula>SUM($G$28:$L$28)&lt;&gt;100%</formula>
    </cfRule>
  </conditionalFormatting>
  <conditionalFormatting sqref="G29:L29">
    <cfRule type="expression" priority="283" stopIfTrue="1">
      <formula>SUM($G$29:$L$29)=0%</formula>
    </cfRule>
    <cfRule type="expression" dxfId="31" priority="284" stopIfTrue="1">
      <formula>SUM($G$29:$L$29)&lt;&gt;100%</formula>
    </cfRule>
  </conditionalFormatting>
  <conditionalFormatting sqref="G30:L30">
    <cfRule type="expression" priority="287" stopIfTrue="1">
      <formula>SUM($G$30:$L$30)=0%</formula>
    </cfRule>
    <cfRule type="expression" dxfId="30" priority="288" stopIfTrue="1">
      <formula>SUM($G$30:$L$30)&lt;&gt;100%</formula>
    </cfRule>
  </conditionalFormatting>
  <conditionalFormatting sqref="G31:L31">
    <cfRule type="expression" priority="291" stopIfTrue="1">
      <formula>SUM($G$31:$L$31)=0%</formula>
    </cfRule>
    <cfRule type="expression" dxfId="29" priority="292" stopIfTrue="1">
      <formula>SUM($G$31:$L$31)&lt;&gt;100%</formula>
    </cfRule>
  </conditionalFormatting>
  <conditionalFormatting sqref="G32:L32">
    <cfRule type="expression" priority="295" stopIfTrue="1">
      <formula>SUM($G$32:$L$32)=0%</formula>
    </cfRule>
    <cfRule type="expression" dxfId="28" priority="296" stopIfTrue="1">
      <formula>SUM($G$32:$L$32)&lt;&gt;100%</formula>
    </cfRule>
  </conditionalFormatting>
  <conditionalFormatting sqref="G33:L33">
    <cfRule type="expression" priority="299" stopIfTrue="1">
      <formula>SUM($G$33:$L$33)=0%</formula>
    </cfRule>
    <cfRule type="expression" dxfId="27" priority="300" stopIfTrue="1">
      <formula>SUM($G$33:$L$33)&lt;&gt;100%</formula>
    </cfRule>
  </conditionalFormatting>
  <conditionalFormatting sqref="G34:L34">
    <cfRule type="expression" priority="303" stopIfTrue="1">
      <formula>SUM($G$34:$L$34)=0%</formula>
    </cfRule>
    <cfRule type="expression" dxfId="26" priority="304" stopIfTrue="1">
      <formula>SUM($G$34:$L$34)&lt;&gt;100%</formula>
    </cfRule>
  </conditionalFormatting>
  <conditionalFormatting sqref="G39:L39">
    <cfRule type="expression" priority="307" stopIfTrue="1">
      <formula>SUM($G$39:$L$39)=0%</formula>
    </cfRule>
    <cfRule type="expression" dxfId="25" priority="308" stopIfTrue="1">
      <formula>SUM($G$39:$L$39)&lt;&gt;100%</formula>
    </cfRule>
  </conditionalFormatting>
  <conditionalFormatting sqref="G40:L40">
    <cfRule type="expression" priority="311" stopIfTrue="1">
      <formula>SUM($G$40:$L$40)=0%</formula>
    </cfRule>
    <cfRule type="expression" dxfId="24" priority="312" stopIfTrue="1">
      <formula>SUM($G$40:$L$40)&lt;&gt;100%</formula>
    </cfRule>
  </conditionalFormatting>
  <conditionalFormatting sqref="G41:L41">
    <cfRule type="expression" priority="315" stopIfTrue="1">
      <formula>SUM($G$41:$L$41)=0%</formula>
    </cfRule>
    <cfRule type="expression" dxfId="23" priority="316" stopIfTrue="1">
      <formula>SUM($G$41:$L$41)&lt;&gt;100%</formula>
    </cfRule>
  </conditionalFormatting>
  <conditionalFormatting sqref="G42:L42">
    <cfRule type="expression" priority="319" stopIfTrue="1">
      <formula>SUM($G$42:$L$42)=0%</formula>
    </cfRule>
    <cfRule type="expression" dxfId="22" priority="320" stopIfTrue="1">
      <formula>SUM($G$42:$L$42)&lt;&gt;100%</formula>
    </cfRule>
  </conditionalFormatting>
  <conditionalFormatting sqref="G43:L43">
    <cfRule type="expression" priority="323" stopIfTrue="1">
      <formula>SUM($G$43:$L$43)=0%</formula>
    </cfRule>
    <cfRule type="expression" dxfId="21" priority="324" stopIfTrue="1">
      <formula>SUM($G$43:$L$43)&lt;&gt;100%</formula>
    </cfRule>
  </conditionalFormatting>
  <conditionalFormatting sqref="G44:L44">
    <cfRule type="expression" priority="327" stopIfTrue="1">
      <formula>SUM($G$44:$L$44)=0%</formula>
    </cfRule>
    <cfRule type="expression" dxfId="20" priority="328" stopIfTrue="1">
      <formula>SUM($G$44:$L$44)&lt;&gt;100%</formula>
    </cfRule>
  </conditionalFormatting>
  <conditionalFormatting sqref="G45:L45">
    <cfRule type="expression" priority="331" stopIfTrue="1">
      <formula>SUM($G$45:$L$45)=0%</formula>
    </cfRule>
    <cfRule type="expression" dxfId="19" priority="332" stopIfTrue="1">
      <formula>SUM($G$45:$L$45)&lt;&gt;100%</formula>
    </cfRule>
  </conditionalFormatting>
  <conditionalFormatting sqref="G46:L46">
    <cfRule type="expression" priority="335" stopIfTrue="1">
      <formula>SUM($G$46:$L$46)=0%</formula>
    </cfRule>
    <cfRule type="expression" dxfId="18" priority="336" stopIfTrue="1">
      <formula>SUM($G$46:$L$46)&lt;&gt;100%</formula>
    </cfRule>
  </conditionalFormatting>
  <conditionalFormatting sqref="G47:L47">
    <cfRule type="expression" priority="339" stopIfTrue="1">
      <formula>SUM($G$47:$L$47)=0%</formula>
    </cfRule>
    <cfRule type="expression" dxfId="17" priority="340" stopIfTrue="1">
      <formula>SUM($G$47:$L$47)&lt;&gt;100%</formula>
    </cfRule>
  </conditionalFormatting>
  <conditionalFormatting sqref="G48:L48">
    <cfRule type="expression" priority="343" stopIfTrue="1">
      <formula>SUM($G$48:$L$48)=0%</formula>
    </cfRule>
    <cfRule type="expression" dxfId="16" priority="344" stopIfTrue="1">
      <formula>SUM($G$48:$L$48)&lt;&gt;100%</formula>
    </cfRule>
  </conditionalFormatting>
  <conditionalFormatting sqref="G49:L49">
    <cfRule type="expression" priority="347" stopIfTrue="1">
      <formula>SUM($G$49:$L$49)=0%</formula>
    </cfRule>
    <cfRule type="expression" dxfId="15" priority="348" stopIfTrue="1">
      <formula>SUM($G$49:$L$49)&lt;&gt;100%</formula>
    </cfRule>
  </conditionalFormatting>
  <conditionalFormatting sqref="G50:L50">
    <cfRule type="expression" priority="351" stopIfTrue="1">
      <formula>SUM($G$50:$L$50)=0%</formula>
    </cfRule>
    <cfRule type="expression" dxfId="14" priority="352" stopIfTrue="1">
      <formula>SUM($G$50:$L$50)&lt;&gt;100%</formula>
    </cfRule>
  </conditionalFormatting>
  <conditionalFormatting sqref="G51:L51">
    <cfRule type="expression" priority="355" stopIfTrue="1">
      <formula>SUM($G$51:$L$51)=0%</formula>
    </cfRule>
    <cfRule type="expression" dxfId="13" priority="356" stopIfTrue="1">
      <formula>SUM($G$51:$L$51)&lt;&gt;100%</formula>
    </cfRule>
  </conditionalFormatting>
  <conditionalFormatting sqref="G52:L52">
    <cfRule type="expression" priority="359" stopIfTrue="1">
      <formula>SUM($G$52:$L$52)=0%</formula>
    </cfRule>
    <cfRule type="expression" dxfId="12" priority="360" stopIfTrue="1">
      <formula>SUM($G$52:$L$52)&lt;&gt;100%</formula>
    </cfRule>
  </conditionalFormatting>
  <conditionalFormatting sqref="G53:L53">
    <cfRule type="expression" priority="363" stopIfTrue="1">
      <formula>SUM($G$53:$L$53)=0%</formula>
    </cfRule>
    <cfRule type="expression" dxfId="11" priority="364" stopIfTrue="1">
      <formula>SUM($G$53:$L$53)&lt;&gt;100%</formula>
    </cfRule>
  </conditionalFormatting>
  <conditionalFormatting sqref="G54:L54">
    <cfRule type="expression" priority="367" stopIfTrue="1">
      <formula>SUM($G$54:$L$54)=0%</formula>
    </cfRule>
    <cfRule type="expression" dxfId="10" priority="368" stopIfTrue="1">
      <formula>SUM($G$54:$L$54)&lt;&gt;100%</formula>
    </cfRule>
  </conditionalFormatting>
  <conditionalFormatting sqref="G55:L55">
    <cfRule type="expression" priority="371" stopIfTrue="1">
      <formula>SUM($G$55:$L$55)=0%</formula>
    </cfRule>
    <cfRule type="expression" dxfId="9" priority="372" stopIfTrue="1">
      <formula>SUM($G$55:$L$55)&lt;&gt;100%</formula>
    </cfRule>
  </conditionalFormatting>
  <conditionalFormatting sqref="G56:L56">
    <cfRule type="expression" priority="375" stopIfTrue="1">
      <formula>SUM($G$56:$L$56)=0%</formula>
    </cfRule>
    <cfRule type="expression" dxfId="8" priority="376" stopIfTrue="1">
      <formula>SUM($G$56:$L$56)&lt;&gt;100%</formula>
    </cfRule>
  </conditionalFormatting>
  <conditionalFormatting sqref="G57:L57">
    <cfRule type="expression" priority="379" stopIfTrue="1">
      <formula>SUM($G$57:$L$57)=0%</formula>
    </cfRule>
    <cfRule type="expression" dxfId="7" priority="380" stopIfTrue="1">
      <formula>SUM($G$57:$L$57)&lt;&gt;100%</formula>
    </cfRule>
  </conditionalFormatting>
  <conditionalFormatting sqref="G58:L58">
    <cfRule type="expression" priority="383" stopIfTrue="1">
      <formula>SUM($G$58:$L$58)=0%</formula>
    </cfRule>
    <cfRule type="expression" dxfId="6" priority="384" stopIfTrue="1">
      <formula>SUM($G$58:$L$58)&lt;&gt;100%</formula>
    </cfRule>
  </conditionalFormatting>
  <conditionalFormatting sqref="G59:L59">
    <cfRule type="expression" priority="387" stopIfTrue="1">
      <formula>SUM($G$59:$L$59)=0%</formula>
    </cfRule>
    <cfRule type="expression" dxfId="5" priority="388" stopIfTrue="1">
      <formula>SUM($G$59:$L$59)&lt;&gt;100%</formula>
    </cfRule>
  </conditionalFormatting>
  <conditionalFormatting sqref="G60:L60">
    <cfRule type="expression" priority="391" stopIfTrue="1">
      <formula>SUM($G$60:$L$60)=0%</formula>
    </cfRule>
    <cfRule type="expression" dxfId="4" priority="392" stopIfTrue="1">
      <formula>SUM($G$60:$L$60)&lt;&gt;100%</formula>
    </cfRule>
  </conditionalFormatting>
  <conditionalFormatting sqref="G61:L61">
    <cfRule type="expression" priority="395" stopIfTrue="1">
      <formula>SUM($G$61:$L$61)=0%</formula>
    </cfRule>
    <cfRule type="expression" dxfId="3" priority="396" stopIfTrue="1">
      <formula>SUM($G$61:$L$61)&lt;&gt;100%</formula>
    </cfRule>
  </conditionalFormatting>
  <conditionalFormatting sqref="G62:L62">
    <cfRule type="expression" priority="399" stopIfTrue="1">
      <formula>SUM($G$62:$L$62)=0%</formula>
    </cfRule>
    <cfRule type="expression" dxfId="2" priority="400" stopIfTrue="1">
      <formula>SUM($G$62:$L$62)&lt;&gt;100%</formula>
    </cfRule>
  </conditionalFormatting>
  <conditionalFormatting sqref="G63:L63">
    <cfRule type="expression" priority="403" stopIfTrue="1">
      <formula>SUM($G$63:$L$63)=0%</formula>
    </cfRule>
    <cfRule type="expression" dxfId="1" priority="404" stopIfTrue="1">
      <formula>SUM($G$63:$L$63)&lt;&gt;100%</formula>
    </cfRule>
  </conditionalFormatting>
  <conditionalFormatting sqref="G64:L64">
    <cfRule type="expression" priority="407" stopIfTrue="1">
      <formula>SUM($G$64:$L$64)=0%</formula>
    </cfRule>
    <cfRule type="expression" dxfId="0" priority="408" stopIfTrue="1">
      <formula>SUM($G$64:$L$64)&lt;&gt;100%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AO121"/>
  <sheetViews>
    <sheetView showGridLines="0" view="pageBreakPreview" zoomScale="85" zoomScaleNormal="100" zoomScaleSheetLayoutView="85" workbookViewId="0">
      <selection activeCell="W2" sqref="W2"/>
    </sheetView>
  </sheetViews>
  <sheetFormatPr defaultRowHeight="12.75" x14ac:dyDescent="0.2"/>
  <cols>
    <col min="1" max="1" width="4.5703125" customWidth="1"/>
    <col min="2" max="2" width="2.5703125" customWidth="1"/>
    <col min="3" max="3" width="6.140625" customWidth="1"/>
    <col min="4" max="4" width="2.28515625" customWidth="1"/>
    <col min="5" max="5" width="30" customWidth="1"/>
    <col min="6" max="6" width="15.5703125" customWidth="1"/>
    <col min="7" max="13" width="17.85546875" hidden="1" customWidth="1"/>
    <col min="14" max="14" width="13.5703125" customWidth="1"/>
    <col min="15" max="15" width="15.5703125" customWidth="1"/>
    <col min="16" max="16" width="17.85546875" customWidth="1"/>
    <col min="17" max="17" width="12.5703125" customWidth="1"/>
    <col min="18" max="18" width="12.7109375" customWidth="1"/>
    <col min="19" max="19" width="13.42578125" customWidth="1"/>
    <col min="20" max="20" width="14.28515625" customWidth="1"/>
    <col min="21" max="21" width="17" customWidth="1"/>
    <col min="22" max="22" width="15.140625" customWidth="1"/>
    <col min="23" max="24" width="13.5703125" customWidth="1"/>
    <col min="25" max="25" width="14.5703125" customWidth="1"/>
    <col min="26" max="26" width="15.5703125" customWidth="1"/>
    <col min="27" max="27" width="14.7109375" customWidth="1"/>
    <col min="28" max="28" width="15.85546875" bestFit="1" customWidth="1"/>
    <col min="29" max="29" width="18.7109375" customWidth="1"/>
    <col min="30" max="30" width="15.42578125" customWidth="1"/>
    <col min="31" max="31" width="17.85546875" customWidth="1"/>
    <col min="32" max="32" width="55.7109375" customWidth="1"/>
    <col min="33" max="33" width="2.140625" customWidth="1"/>
    <col min="34" max="41" width="9.140625" style="252"/>
  </cols>
  <sheetData>
    <row r="1" spans="1:41" ht="15" customHeight="1" x14ac:dyDescent="0.2">
      <c r="A1" s="17"/>
      <c r="B1" s="18"/>
      <c r="C1" s="18"/>
      <c r="D1" s="18"/>
      <c r="E1" s="18"/>
      <c r="F1" s="18"/>
      <c r="G1" s="263"/>
      <c r="H1" s="263"/>
      <c r="I1" s="263"/>
      <c r="J1" s="264"/>
      <c r="K1" s="263"/>
      <c r="L1" s="263"/>
      <c r="M1" s="263"/>
      <c r="N1" s="18"/>
      <c r="O1" s="18"/>
      <c r="P1" s="18"/>
      <c r="Q1" s="18"/>
      <c r="R1" s="18"/>
      <c r="S1" s="18"/>
      <c r="T1" s="18"/>
      <c r="U1" s="18"/>
      <c r="V1" s="18"/>
      <c r="W1" s="18"/>
      <c r="X1" s="18"/>
      <c r="Y1" s="18"/>
      <c r="Z1" s="18"/>
      <c r="AA1" s="18"/>
      <c r="AB1" s="18"/>
      <c r="AC1" s="18"/>
      <c r="AD1" s="18"/>
      <c r="AE1" s="18"/>
      <c r="AF1" s="18"/>
      <c r="AG1" s="19"/>
    </row>
    <row r="2" spans="1:41" ht="18" customHeight="1" x14ac:dyDescent="0.3">
      <c r="A2" s="20"/>
      <c r="B2" s="37"/>
      <c r="C2" s="37"/>
      <c r="D2" s="37"/>
      <c r="E2" s="37"/>
      <c r="F2" s="37"/>
      <c r="G2" s="37"/>
      <c r="H2" s="37"/>
      <c r="I2" s="37"/>
      <c r="J2" s="265"/>
      <c r="K2" s="37"/>
      <c r="L2" s="37"/>
      <c r="M2" s="37"/>
      <c r="N2" s="37"/>
      <c r="O2" s="37"/>
      <c r="P2" s="37"/>
      <c r="Q2" s="37"/>
      <c r="R2" s="37"/>
      <c r="S2" s="37"/>
      <c r="T2" s="37"/>
      <c r="U2" s="37"/>
      <c r="V2" s="37"/>
      <c r="W2" s="37"/>
      <c r="X2" s="37"/>
      <c r="Y2" s="37"/>
      <c r="Z2" s="37"/>
      <c r="AA2" s="37"/>
      <c r="AB2" s="37"/>
      <c r="AC2" s="37"/>
      <c r="AD2" s="193"/>
      <c r="AE2" s="31" t="s">
        <v>1</v>
      </c>
      <c r="AF2" s="47" t="str">
        <f>IF(NOT(ISBLANK(CoverSheet!$C$8)),CoverSheet!$C$8,"")</f>
        <v>Aurora Energy Limited</v>
      </c>
      <c r="AG2" s="12"/>
    </row>
    <row r="3" spans="1:41" ht="18" customHeight="1" x14ac:dyDescent="0.25">
      <c r="A3" s="20"/>
      <c r="B3" s="37"/>
      <c r="C3" s="37"/>
      <c r="D3" s="37"/>
      <c r="E3" s="37"/>
      <c r="F3" s="37"/>
      <c r="G3" s="37"/>
      <c r="H3" s="37"/>
      <c r="I3" s="37"/>
      <c r="J3" s="265"/>
      <c r="K3" s="37"/>
      <c r="L3" s="37"/>
      <c r="M3" s="37"/>
      <c r="N3" s="37"/>
      <c r="O3" s="37"/>
      <c r="P3" s="37"/>
      <c r="Q3" s="37"/>
      <c r="R3" s="37"/>
      <c r="S3" s="37"/>
      <c r="T3" s="37"/>
      <c r="U3" s="37"/>
      <c r="V3" s="37"/>
      <c r="W3" s="37"/>
      <c r="X3" s="37"/>
      <c r="Y3" s="37"/>
      <c r="Z3" s="37"/>
      <c r="AA3" s="37"/>
      <c r="AB3" s="37"/>
      <c r="AC3" s="37"/>
      <c r="AD3" s="193"/>
      <c r="AE3" s="31" t="s">
        <v>34</v>
      </c>
      <c r="AF3" s="48" t="s">
        <v>626</v>
      </c>
      <c r="AG3" s="12"/>
    </row>
    <row r="4" spans="1:41" ht="21" x14ac:dyDescent="0.35">
      <c r="A4" s="54" t="s">
        <v>257</v>
      </c>
      <c r="B4" s="40"/>
      <c r="C4" s="37"/>
      <c r="D4" s="37"/>
      <c r="E4" s="37"/>
      <c r="F4" s="37"/>
      <c r="G4" s="37"/>
      <c r="H4" s="37"/>
      <c r="I4" s="37"/>
      <c r="J4" s="265"/>
      <c r="K4" s="37"/>
      <c r="L4" s="37"/>
      <c r="M4" s="37"/>
      <c r="N4" s="37"/>
      <c r="O4" s="37"/>
      <c r="P4" s="37"/>
      <c r="Q4" s="37"/>
      <c r="R4" s="37"/>
      <c r="S4" s="37"/>
      <c r="T4" s="37"/>
      <c r="U4" s="37"/>
      <c r="V4" s="37"/>
      <c r="W4" s="37"/>
      <c r="X4" s="37"/>
      <c r="Y4" s="37"/>
      <c r="Z4" s="37"/>
      <c r="AA4" s="37"/>
      <c r="AB4" s="37"/>
      <c r="AC4" s="37"/>
      <c r="AD4" s="37"/>
      <c r="AE4" s="37"/>
      <c r="AF4" s="37"/>
      <c r="AG4" s="12"/>
    </row>
    <row r="5" spans="1:41" s="3" customFormat="1" ht="21" customHeight="1" x14ac:dyDescent="0.2">
      <c r="A5" s="288" t="s">
        <v>607</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32"/>
      <c r="AH5" s="253"/>
      <c r="AI5" s="253"/>
      <c r="AJ5" s="253"/>
      <c r="AK5" s="253"/>
      <c r="AL5" s="253"/>
      <c r="AM5" s="253"/>
      <c r="AN5" s="253"/>
      <c r="AO5" s="253"/>
    </row>
    <row r="6" spans="1:41" ht="15" customHeight="1" x14ac:dyDescent="0.2">
      <c r="A6" s="25" t="s">
        <v>36</v>
      </c>
      <c r="B6" s="38"/>
      <c r="C6" s="38"/>
      <c r="D6" s="37"/>
      <c r="E6" s="37"/>
      <c r="F6" s="37"/>
      <c r="G6" s="37"/>
      <c r="H6" s="37"/>
      <c r="I6" s="37"/>
      <c r="J6" s="265"/>
      <c r="K6" s="37"/>
      <c r="L6" s="37"/>
      <c r="M6" s="37"/>
      <c r="N6" s="37"/>
      <c r="O6" s="37"/>
      <c r="P6" s="37"/>
      <c r="Q6" s="37"/>
      <c r="R6" s="37"/>
      <c r="S6" s="37"/>
      <c r="T6" s="37"/>
      <c r="U6" s="37"/>
      <c r="V6" s="37"/>
      <c r="W6" s="37"/>
      <c r="X6" s="37"/>
      <c r="Y6" s="37"/>
      <c r="Z6" s="37"/>
      <c r="AA6" s="37"/>
      <c r="AB6" s="37"/>
      <c r="AC6" s="37"/>
      <c r="AD6" s="37"/>
      <c r="AE6" s="37"/>
      <c r="AF6" s="37"/>
      <c r="AG6" s="12"/>
    </row>
    <row r="7" spans="1:41" ht="30" customHeight="1" x14ac:dyDescent="0.3">
      <c r="A7" s="30">
        <v>7</v>
      </c>
      <c r="B7" s="33"/>
      <c r="C7" s="71" t="s">
        <v>258</v>
      </c>
      <c r="D7" s="49"/>
      <c r="E7" s="49"/>
      <c r="F7" s="49"/>
      <c r="G7" s="49"/>
      <c r="H7" s="49"/>
      <c r="I7" s="49"/>
      <c r="J7" s="50"/>
      <c r="K7" s="49"/>
      <c r="L7" s="49"/>
      <c r="M7" s="49"/>
      <c r="N7" s="49"/>
      <c r="O7" s="49"/>
      <c r="P7" s="49"/>
      <c r="Q7" s="49"/>
      <c r="R7" s="49"/>
      <c r="S7" s="49"/>
      <c r="T7" s="49"/>
      <c r="U7" s="49"/>
      <c r="V7" s="49"/>
      <c r="W7" s="49"/>
      <c r="X7" s="49"/>
      <c r="Y7" s="49"/>
      <c r="Z7" s="49"/>
      <c r="AA7" s="49"/>
      <c r="AB7" s="49"/>
      <c r="AC7" s="49"/>
      <c r="AD7" s="49"/>
      <c r="AE7" s="49"/>
      <c r="AF7" s="50"/>
      <c r="AG7" s="8"/>
    </row>
    <row r="8" spans="1:41" ht="30" customHeight="1" x14ac:dyDescent="0.3">
      <c r="A8" s="30"/>
      <c r="B8" s="33"/>
      <c r="C8" s="71"/>
      <c r="D8" s="49"/>
      <c r="E8" s="49"/>
      <c r="F8" s="49"/>
      <c r="G8" s="261" t="s">
        <v>617</v>
      </c>
      <c r="H8" s="261" t="s">
        <v>617</v>
      </c>
      <c r="I8" s="261" t="s">
        <v>617</v>
      </c>
      <c r="J8" s="261" t="s">
        <v>617</v>
      </c>
      <c r="K8" s="261" t="s">
        <v>617</v>
      </c>
      <c r="L8" s="261" t="s">
        <v>617</v>
      </c>
      <c r="M8" s="261" t="s">
        <v>617</v>
      </c>
      <c r="N8" s="261" t="s">
        <v>614</v>
      </c>
      <c r="O8" s="261" t="s">
        <v>614</v>
      </c>
      <c r="P8" s="261" t="s">
        <v>614</v>
      </c>
      <c r="Q8" s="261" t="s">
        <v>614</v>
      </c>
      <c r="R8" s="261" t="s">
        <v>614</v>
      </c>
      <c r="S8" s="261" t="s">
        <v>614</v>
      </c>
      <c r="T8" s="261" t="s">
        <v>614</v>
      </c>
      <c r="U8" s="261" t="s">
        <v>614</v>
      </c>
      <c r="V8" s="261" t="s">
        <v>614</v>
      </c>
      <c r="W8" s="261" t="s">
        <v>614</v>
      </c>
      <c r="X8" s="261" t="s">
        <v>614</v>
      </c>
      <c r="Y8" s="261" t="s">
        <v>614</v>
      </c>
      <c r="Z8" s="261" t="s">
        <v>614</v>
      </c>
      <c r="AA8" s="261" t="s">
        <v>614</v>
      </c>
      <c r="AB8" s="261" t="s">
        <v>614</v>
      </c>
      <c r="AC8" s="261" t="s">
        <v>614</v>
      </c>
      <c r="AD8" s="261" t="s">
        <v>614</v>
      </c>
      <c r="AE8" s="261" t="s">
        <v>614</v>
      </c>
      <c r="AF8" s="50"/>
      <c r="AG8" s="8"/>
    </row>
    <row r="9" spans="1:41" s="5" customFormat="1" ht="56.25" customHeight="1" x14ac:dyDescent="0.2">
      <c r="A9" s="34">
        <v>8</v>
      </c>
      <c r="B9" s="42"/>
      <c r="C9" s="72"/>
      <c r="D9" s="72"/>
      <c r="E9" s="104" t="s">
        <v>259</v>
      </c>
      <c r="F9" s="256" t="s">
        <v>604</v>
      </c>
      <c r="G9" s="256" t="s">
        <v>618</v>
      </c>
      <c r="H9" s="257" t="s">
        <v>616</v>
      </c>
      <c r="I9" s="84" t="s">
        <v>619</v>
      </c>
      <c r="J9" s="84" t="s">
        <v>620</v>
      </c>
      <c r="K9" s="84" t="s">
        <v>621</v>
      </c>
      <c r="L9" s="84" t="s">
        <v>622</v>
      </c>
      <c r="M9" s="84" t="s">
        <v>623</v>
      </c>
      <c r="N9" s="256" t="s">
        <v>598</v>
      </c>
      <c r="O9" s="256" t="s">
        <v>605</v>
      </c>
      <c r="P9" s="256" t="s">
        <v>606</v>
      </c>
      <c r="Q9" s="256" t="s">
        <v>599</v>
      </c>
      <c r="R9" s="256" t="s">
        <v>600</v>
      </c>
      <c r="S9" s="257" t="s">
        <v>595</v>
      </c>
      <c r="T9" s="256" t="s">
        <v>590</v>
      </c>
      <c r="U9" s="257" t="s">
        <v>593</v>
      </c>
      <c r="V9" s="257" t="s">
        <v>596</v>
      </c>
      <c r="W9" s="256" t="s">
        <v>591</v>
      </c>
      <c r="X9" s="256" t="s">
        <v>592</v>
      </c>
      <c r="Y9" s="257" t="s">
        <v>594</v>
      </c>
      <c r="Z9" s="256" t="s">
        <v>589</v>
      </c>
      <c r="AA9" s="256" t="s">
        <v>587</v>
      </c>
      <c r="AB9" s="256" t="s">
        <v>586</v>
      </c>
      <c r="AC9" s="256" t="s">
        <v>588</v>
      </c>
      <c r="AD9" s="256" t="s">
        <v>585</v>
      </c>
      <c r="AE9" s="256" t="s">
        <v>597</v>
      </c>
      <c r="AF9" s="84" t="s">
        <v>260</v>
      </c>
      <c r="AG9" s="16"/>
      <c r="AH9" s="254"/>
      <c r="AI9" s="254"/>
      <c r="AJ9" s="254"/>
      <c r="AK9" s="254"/>
      <c r="AL9" s="254"/>
      <c r="AM9" s="254"/>
      <c r="AN9" s="254"/>
      <c r="AO9" s="254"/>
    </row>
    <row r="10" spans="1:41" ht="23.25" customHeight="1" x14ac:dyDescent="0.25">
      <c r="A10" s="30">
        <v>9</v>
      </c>
      <c r="B10" s="33"/>
      <c r="C10" s="70"/>
      <c r="D10" s="69"/>
      <c r="E10" s="127" t="s">
        <v>629</v>
      </c>
      <c r="F10" s="115">
        <v>11.3</v>
      </c>
      <c r="G10" s="115"/>
      <c r="H10" s="115"/>
      <c r="I10" s="115"/>
      <c r="J10" s="267" t="str">
        <f t="shared" ref="J10:J29" si="0">IF(G10=0,"-",F10/G10)</f>
        <v>-</v>
      </c>
      <c r="K10" s="115"/>
      <c r="L10" s="115"/>
      <c r="M10" s="115" t="s">
        <v>182</v>
      </c>
      <c r="N10" s="127" t="s">
        <v>668</v>
      </c>
      <c r="O10" s="115">
        <v>15</v>
      </c>
      <c r="P10" s="115" t="s">
        <v>672</v>
      </c>
      <c r="Q10" s="127" t="s">
        <v>673</v>
      </c>
      <c r="R10" s="127">
        <v>3.7</v>
      </c>
      <c r="S10" s="127" t="s">
        <v>668</v>
      </c>
      <c r="T10" s="127">
        <v>1.6999999999999993</v>
      </c>
      <c r="U10" s="127" t="s">
        <v>674</v>
      </c>
      <c r="V10" s="127" t="s">
        <v>668</v>
      </c>
      <c r="W10" s="127">
        <v>0.19999999999999929</v>
      </c>
      <c r="X10" s="127">
        <v>0.19999999999999929</v>
      </c>
      <c r="Y10" s="127" t="s">
        <v>674</v>
      </c>
      <c r="Z10" s="127" t="s">
        <v>675</v>
      </c>
      <c r="AA10" s="127" t="s">
        <v>676</v>
      </c>
      <c r="AB10" s="127" t="s">
        <v>677</v>
      </c>
      <c r="AC10" s="127" t="s">
        <v>677</v>
      </c>
      <c r="AD10" s="127" t="s">
        <v>677</v>
      </c>
      <c r="AE10" s="127" t="s">
        <v>677</v>
      </c>
      <c r="AF10" s="127"/>
      <c r="AG10" s="7"/>
      <c r="AH10" s="194"/>
    </row>
    <row r="11" spans="1:41" ht="23.25" customHeight="1" x14ac:dyDescent="0.25">
      <c r="A11" s="30">
        <v>10</v>
      </c>
      <c r="B11" s="33"/>
      <c r="C11" s="70"/>
      <c r="D11" s="69"/>
      <c r="E11" s="127" t="s">
        <v>630</v>
      </c>
      <c r="F11" s="115">
        <v>4.4000000000000004</v>
      </c>
      <c r="G11" s="115"/>
      <c r="H11" s="115"/>
      <c r="I11" s="115"/>
      <c r="J11" s="267" t="str">
        <f t="shared" si="0"/>
        <v>-</v>
      </c>
      <c r="K11" s="115"/>
      <c r="L11" s="115"/>
      <c r="M11" s="115" t="s">
        <v>182</v>
      </c>
      <c r="N11" s="127" t="s">
        <v>669</v>
      </c>
      <c r="O11" s="115">
        <v>4</v>
      </c>
      <c r="P11" s="115" t="s">
        <v>678</v>
      </c>
      <c r="Q11" s="127" t="s">
        <v>675</v>
      </c>
      <c r="R11" s="127">
        <v>-0.40000000000000036</v>
      </c>
      <c r="S11" s="127"/>
      <c r="T11" s="127"/>
      <c r="U11" s="127"/>
      <c r="V11" s="127"/>
      <c r="W11" s="127"/>
      <c r="X11" s="127"/>
      <c r="Y11" s="127"/>
      <c r="Z11" s="127"/>
      <c r="AA11" s="127">
        <v>1</v>
      </c>
      <c r="AB11" s="127"/>
      <c r="AC11" s="127" t="s">
        <v>679</v>
      </c>
      <c r="AD11" s="127" t="s">
        <v>680</v>
      </c>
      <c r="AE11" s="127" t="s">
        <v>688</v>
      </c>
      <c r="AF11" s="127" t="s">
        <v>689</v>
      </c>
      <c r="AG11" s="7"/>
    </row>
    <row r="12" spans="1:41" ht="23.25" customHeight="1" x14ac:dyDescent="0.25">
      <c r="A12" s="30">
        <v>11</v>
      </c>
      <c r="B12" s="33"/>
      <c r="C12" s="70"/>
      <c r="D12" s="69"/>
      <c r="E12" s="127" t="s">
        <v>631</v>
      </c>
      <c r="F12" s="115">
        <v>0</v>
      </c>
      <c r="G12" s="115"/>
      <c r="H12" s="115"/>
      <c r="I12" s="115"/>
      <c r="J12" s="267" t="str">
        <f t="shared" si="0"/>
        <v>-</v>
      </c>
      <c r="K12" s="115"/>
      <c r="L12" s="115"/>
      <c r="M12" s="115" t="s">
        <v>182</v>
      </c>
      <c r="N12" s="127" t="s">
        <v>182</v>
      </c>
      <c r="O12" s="115">
        <v>2</v>
      </c>
      <c r="P12" s="115" t="s">
        <v>678</v>
      </c>
      <c r="Q12" s="127" t="s">
        <v>673</v>
      </c>
      <c r="R12" s="127">
        <v>2</v>
      </c>
      <c r="S12" s="127"/>
      <c r="T12" s="127">
        <v>0</v>
      </c>
      <c r="U12" s="127"/>
      <c r="V12" s="127"/>
      <c r="W12" s="127">
        <v>0</v>
      </c>
      <c r="X12" s="127">
        <v>0</v>
      </c>
      <c r="Y12" s="127"/>
      <c r="Z12" s="127"/>
      <c r="AA12" s="127"/>
      <c r="AB12" s="127" t="s">
        <v>677</v>
      </c>
      <c r="AC12" s="127" t="s">
        <v>677</v>
      </c>
      <c r="AD12" s="127" t="s">
        <v>677</v>
      </c>
      <c r="AE12" s="127" t="s">
        <v>677</v>
      </c>
      <c r="AF12" s="127" t="s">
        <v>690</v>
      </c>
      <c r="AG12" s="7"/>
    </row>
    <row r="13" spans="1:41" ht="23.25" customHeight="1" x14ac:dyDescent="0.25">
      <c r="A13" s="30">
        <v>12</v>
      </c>
      <c r="B13" s="33"/>
      <c r="C13" s="70"/>
      <c r="D13" s="69"/>
      <c r="E13" s="127" t="s">
        <v>632</v>
      </c>
      <c r="F13" s="115">
        <v>1.8</v>
      </c>
      <c r="G13" s="115"/>
      <c r="H13" s="115"/>
      <c r="I13" s="115"/>
      <c r="J13" s="267" t="str">
        <f t="shared" si="0"/>
        <v>-</v>
      </c>
      <c r="K13" s="115"/>
      <c r="L13" s="115"/>
      <c r="M13" s="115" t="s">
        <v>182</v>
      </c>
      <c r="N13" s="127" t="s">
        <v>670</v>
      </c>
      <c r="O13" s="115">
        <v>3.6</v>
      </c>
      <c r="P13" s="115" t="s">
        <v>678</v>
      </c>
      <c r="Q13" s="127" t="s">
        <v>673</v>
      </c>
      <c r="R13" s="127">
        <v>1.8</v>
      </c>
      <c r="S13" s="127" t="s">
        <v>670</v>
      </c>
      <c r="T13" s="127">
        <v>1.7000000000000002</v>
      </c>
      <c r="U13" s="127" t="s">
        <v>678</v>
      </c>
      <c r="V13" s="127" t="s">
        <v>670</v>
      </c>
      <c r="W13" s="127">
        <v>1.7000000000000002</v>
      </c>
      <c r="X13" s="127">
        <v>1.7000000000000002</v>
      </c>
      <c r="Y13" s="127" t="s">
        <v>678</v>
      </c>
      <c r="Z13" s="127" t="s">
        <v>673</v>
      </c>
      <c r="AA13" s="127" t="s">
        <v>676</v>
      </c>
      <c r="AB13" s="127" t="s">
        <v>677</v>
      </c>
      <c r="AC13" s="127" t="s">
        <v>677</v>
      </c>
      <c r="AD13" s="127" t="s">
        <v>677</v>
      </c>
      <c r="AE13" s="127" t="s">
        <v>677</v>
      </c>
      <c r="AF13" s="127" t="s">
        <v>691</v>
      </c>
      <c r="AG13" s="7"/>
    </row>
    <row r="14" spans="1:41" ht="23.25" customHeight="1" x14ac:dyDescent="0.25">
      <c r="A14" s="30">
        <v>13</v>
      </c>
      <c r="B14" s="33"/>
      <c r="C14" s="70"/>
      <c r="D14" s="69"/>
      <c r="E14" s="127" t="s">
        <v>633</v>
      </c>
      <c r="F14" s="115">
        <v>1</v>
      </c>
      <c r="G14" s="115"/>
      <c r="H14" s="115"/>
      <c r="I14" s="115"/>
      <c r="J14" s="267" t="str">
        <f t="shared" si="0"/>
        <v>-</v>
      </c>
      <c r="K14" s="115"/>
      <c r="L14" s="115"/>
      <c r="M14" s="115" t="s">
        <v>182</v>
      </c>
      <c r="N14" s="127" t="s">
        <v>669</v>
      </c>
      <c r="O14" s="115">
        <v>3</v>
      </c>
      <c r="P14" s="115" t="s">
        <v>678</v>
      </c>
      <c r="Q14" s="127" t="s">
        <v>673</v>
      </c>
      <c r="R14" s="127">
        <v>2</v>
      </c>
      <c r="S14" s="127" t="s">
        <v>669</v>
      </c>
      <c r="T14" s="127">
        <v>1.7</v>
      </c>
      <c r="U14" s="127" t="s">
        <v>678</v>
      </c>
      <c r="V14" s="127" t="s">
        <v>669</v>
      </c>
      <c r="W14" s="127">
        <v>-0.29999999999999982</v>
      </c>
      <c r="X14" s="127">
        <v>1.4</v>
      </c>
      <c r="Y14" s="127" t="s">
        <v>678</v>
      </c>
      <c r="Z14" s="127" t="s">
        <v>673</v>
      </c>
      <c r="AA14" s="127" t="s">
        <v>676</v>
      </c>
      <c r="AB14" s="127" t="s">
        <v>677</v>
      </c>
      <c r="AC14" s="127" t="s">
        <v>677</v>
      </c>
      <c r="AD14" s="127" t="s">
        <v>677</v>
      </c>
      <c r="AE14" s="127" t="s">
        <v>677</v>
      </c>
      <c r="AF14" s="127" t="s">
        <v>692</v>
      </c>
      <c r="AG14" s="7"/>
    </row>
    <row r="15" spans="1:41" ht="23.25" customHeight="1" x14ac:dyDescent="0.25">
      <c r="A15" s="30">
        <v>14</v>
      </c>
      <c r="B15" s="33"/>
      <c r="C15" s="70"/>
      <c r="D15" s="69"/>
      <c r="E15" s="127" t="s">
        <v>634</v>
      </c>
      <c r="F15" s="115">
        <v>2.9</v>
      </c>
      <c r="G15" s="115"/>
      <c r="H15" s="115"/>
      <c r="I15" s="115"/>
      <c r="J15" s="267" t="str">
        <f t="shared" si="0"/>
        <v>-</v>
      </c>
      <c r="K15" s="115"/>
      <c r="L15" s="115"/>
      <c r="M15" s="115" t="s">
        <v>182</v>
      </c>
      <c r="N15" s="127" t="s">
        <v>669</v>
      </c>
      <c r="O15" s="115">
        <v>7.5</v>
      </c>
      <c r="P15" s="115" t="s">
        <v>678</v>
      </c>
      <c r="Q15" s="127" t="s">
        <v>673</v>
      </c>
      <c r="R15" s="127">
        <v>4.5999999999999996</v>
      </c>
      <c r="S15" s="127" t="s">
        <v>669</v>
      </c>
      <c r="T15" s="127">
        <v>3.2</v>
      </c>
      <c r="U15" s="127" t="s">
        <v>678</v>
      </c>
      <c r="V15" s="127" t="s">
        <v>669</v>
      </c>
      <c r="W15" s="127">
        <v>-7.1</v>
      </c>
      <c r="X15" s="127">
        <v>1.7999999999999998</v>
      </c>
      <c r="Y15" s="127" t="s">
        <v>678</v>
      </c>
      <c r="Z15" s="127" t="s">
        <v>675</v>
      </c>
      <c r="AA15" s="127">
        <v>5</v>
      </c>
      <c r="AB15" s="127" t="s">
        <v>681</v>
      </c>
      <c r="AC15" s="127" t="s">
        <v>682</v>
      </c>
      <c r="AD15" s="127" t="s">
        <v>683</v>
      </c>
      <c r="AE15" s="127" t="s">
        <v>677</v>
      </c>
      <c r="AF15" s="127" t="s">
        <v>693</v>
      </c>
      <c r="AG15" s="7"/>
    </row>
    <row r="16" spans="1:41" ht="23.25" customHeight="1" x14ac:dyDescent="0.25">
      <c r="A16" s="30">
        <v>15</v>
      </c>
      <c r="B16" s="33"/>
      <c r="C16" s="70"/>
      <c r="D16" s="69"/>
      <c r="E16" s="127" t="s">
        <v>635</v>
      </c>
      <c r="F16" s="115">
        <v>2.2999999999999998</v>
      </c>
      <c r="G16" s="115"/>
      <c r="H16" s="115"/>
      <c r="I16" s="115"/>
      <c r="J16" s="267" t="str">
        <f t="shared" si="0"/>
        <v>-</v>
      </c>
      <c r="K16" s="115"/>
      <c r="L16" s="115"/>
      <c r="M16" s="115" t="s">
        <v>182</v>
      </c>
      <c r="N16" s="127" t="s">
        <v>671</v>
      </c>
      <c r="O16" s="115">
        <v>5</v>
      </c>
      <c r="P16" s="115" t="s">
        <v>678</v>
      </c>
      <c r="Q16" s="127" t="s">
        <v>673</v>
      </c>
      <c r="R16" s="127">
        <v>2.7</v>
      </c>
      <c r="S16" s="127" t="s">
        <v>671</v>
      </c>
      <c r="T16" s="127">
        <v>2.2000000000000002</v>
      </c>
      <c r="U16" s="127" t="s">
        <v>678</v>
      </c>
      <c r="V16" s="127" t="s">
        <v>671</v>
      </c>
      <c r="W16" s="127">
        <v>1.5</v>
      </c>
      <c r="X16" s="127">
        <v>1.5</v>
      </c>
      <c r="Y16" s="127" t="s">
        <v>678</v>
      </c>
      <c r="Z16" s="127" t="s">
        <v>673</v>
      </c>
      <c r="AA16" s="127" t="s">
        <v>676</v>
      </c>
      <c r="AB16" s="127" t="s">
        <v>677</v>
      </c>
      <c r="AC16" s="127" t="s">
        <v>677</v>
      </c>
      <c r="AD16" s="127" t="s">
        <v>677</v>
      </c>
      <c r="AE16" s="127" t="s">
        <v>677</v>
      </c>
      <c r="AF16" s="127"/>
      <c r="AG16" s="7"/>
    </row>
    <row r="17" spans="1:33" ht="23.25" customHeight="1" x14ac:dyDescent="0.25">
      <c r="A17" s="30">
        <v>16</v>
      </c>
      <c r="B17" s="33"/>
      <c r="C17" s="70"/>
      <c r="D17" s="69"/>
      <c r="E17" s="127" t="s">
        <v>636</v>
      </c>
      <c r="F17" s="115">
        <v>6.2</v>
      </c>
      <c r="G17" s="115"/>
      <c r="H17" s="115"/>
      <c r="I17" s="115"/>
      <c r="J17" s="267" t="str">
        <f t="shared" si="0"/>
        <v>-</v>
      </c>
      <c r="K17" s="115"/>
      <c r="L17" s="115"/>
      <c r="M17" s="115" t="s">
        <v>182</v>
      </c>
      <c r="N17" s="127" t="s">
        <v>669</v>
      </c>
      <c r="O17" s="115">
        <v>7.5</v>
      </c>
      <c r="P17" s="115" t="s">
        <v>678</v>
      </c>
      <c r="Q17" s="127" t="s">
        <v>673</v>
      </c>
      <c r="R17" s="127">
        <v>1.2999999999999998</v>
      </c>
      <c r="S17" s="127" t="s">
        <v>669</v>
      </c>
      <c r="T17" s="127">
        <v>-0.29999999999999982</v>
      </c>
      <c r="U17" s="127" t="s">
        <v>678</v>
      </c>
      <c r="V17" s="127" t="s">
        <v>669</v>
      </c>
      <c r="W17" s="127">
        <v>-2.0999999999999996</v>
      </c>
      <c r="X17" s="127">
        <v>1.2000000000000002</v>
      </c>
      <c r="Y17" s="127" t="s">
        <v>678</v>
      </c>
      <c r="Z17" s="127" t="s">
        <v>675</v>
      </c>
      <c r="AA17" s="127" t="s">
        <v>676</v>
      </c>
      <c r="AB17" s="127" t="s">
        <v>677</v>
      </c>
      <c r="AC17" s="127" t="s">
        <v>677</v>
      </c>
      <c r="AD17" s="127" t="s">
        <v>677</v>
      </c>
      <c r="AE17" s="127" t="s">
        <v>677</v>
      </c>
      <c r="AF17" s="127" t="s">
        <v>694</v>
      </c>
      <c r="AG17" s="7"/>
    </row>
    <row r="18" spans="1:33" ht="23.25" customHeight="1" x14ac:dyDescent="0.25">
      <c r="A18" s="30">
        <v>17</v>
      </c>
      <c r="B18" s="33"/>
      <c r="C18" s="70"/>
      <c r="D18" s="69"/>
      <c r="E18" s="127" t="s">
        <v>637</v>
      </c>
      <c r="F18" s="115">
        <v>4.8</v>
      </c>
      <c r="G18" s="115"/>
      <c r="H18" s="115"/>
      <c r="I18" s="115"/>
      <c r="J18" s="267" t="str">
        <f t="shared" si="0"/>
        <v>-</v>
      </c>
      <c r="K18" s="115"/>
      <c r="L18" s="115"/>
      <c r="M18" s="115" t="s">
        <v>182</v>
      </c>
      <c r="N18" s="127" t="s">
        <v>668</v>
      </c>
      <c r="O18" s="115">
        <v>24</v>
      </c>
      <c r="P18" s="115" t="s">
        <v>678</v>
      </c>
      <c r="Q18" s="127" t="s">
        <v>673</v>
      </c>
      <c r="R18" s="127">
        <v>19.2</v>
      </c>
      <c r="S18" s="127" t="s">
        <v>668</v>
      </c>
      <c r="T18" s="127">
        <v>14.6</v>
      </c>
      <c r="U18" s="127" t="s">
        <v>678</v>
      </c>
      <c r="V18" s="127" t="s">
        <v>668</v>
      </c>
      <c r="W18" s="127">
        <v>7.8999999999999986</v>
      </c>
      <c r="X18" s="127">
        <v>12.9</v>
      </c>
      <c r="Y18" s="127" t="s">
        <v>678</v>
      </c>
      <c r="Z18" s="127" t="s">
        <v>684</v>
      </c>
      <c r="AA18" s="127">
        <v>5</v>
      </c>
      <c r="AB18" s="127" t="s">
        <v>681</v>
      </c>
      <c r="AC18" s="127" t="s">
        <v>677</v>
      </c>
      <c r="AD18" s="127" t="s">
        <v>677</v>
      </c>
      <c r="AE18" s="127" t="s">
        <v>677</v>
      </c>
      <c r="AF18" s="127" t="s">
        <v>695</v>
      </c>
      <c r="AG18" s="7"/>
    </row>
    <row r="19" spans="1:33" ht="23.25" customHeight="1" x14ac:dyDescent="0.25">
      <c r="A19" s="30">
        <v>18</v>
      </c>
      <c r="B19" s="33"/>
      <c r="C19" s="70"/>
      <c r="D19" s="69"/>
      <c r="E19" s="127" t="s">
        <v>638</v>
      </c>
      <c r="F19" s="115">
        <v>14.9</v>
      </c>
      <c r="G19" s="115"/>
      <c r="H19" s="115"/>
      <c r="I19" s="115"/>
      <c r="J19" s="267" t="str">
        <f t="shared" si="0"/>
        <v>-</v>
      </c>
      <c r="K19" s="115"/>
      <c r="L19" s="115"/>
      <c r="M19" s="115" t="s">
        <v>182</v>
      </c>
      <c r="N19" s="127" t="s">
        <v>668</v>
      </c>
      <c r="O19" s="115">
        <v>24</v>
      </c>
      <c r="P19" s="115" t="s">
        <v>674</v>
      </c>
      <c r="Q19" s="127" t="s">
        <v>673</v>
      </c>
      <c r="R19" s="127">
        <v>9.1</v>
      </c>
      <c r="S19" s="127" t="s">
        <v>668</v>
      </c>
      <c r="T19" s="127">
        <v>4.6000000000000014</v>
      </c>
      <c r="U19" s="127" t="s">
        <v>674</v>
      </c>
      <c r="V19" s="127" t="s">
        <v>668</v>
      </c>
      <c r="W19" s="127">
        <v>1.3999999999999986</v>
      </c>
      <c r="X19" s="127">
        <v>1.3999999999999986</v>
      </c>
      <c r="Y19" s="127" t="s">
        <v>674</v>
      </c>
      <c r="Z19" s="127" t="s">
        <v>673</v>
      </c>
      <c r="AA19" s="127" t="s">
        <v>676</v>
      </c>
      <c r="AB19" s="127" t="s">
        <v>677</v>
      </c>
      <c r="AC19" s="127" t="s">
        <v>677</v>
      </c>
      <c r="AD19" s="127" t="s">
        <v>677</v>
      </c>
      <c r="AE19" s="127" t="s">
        <v>677</v>
      </c>
      <c r="AF19" s="127"/>
      <c r="AG19" s="7"/>
    </row>
    <row r="20" spans="1:33" ht="23.25" customHeight="1" x14ac:dyDescent="0.25">
      <c r="A20" s="30">
        <v>19</v>
      </c>
      <c r="B20" s="33"/>
      <c r="C20" s="70"/>
      <c r="D20" s="69"/>
      <c r="E20" s="127" t="s">
        <v>639</v>
      </c>
      <c r="F20" s="115">
        <v>8.4</v>
      </c>
      <c r="G20" s="115"/>
      <c r="H20" s="115"/>
      <c r="I20" s="115"/>
      <c r="J20" s="267" t="str">
        <f t="shared" si="0"/>
        <v>-</v>
      </c>
      <c r="K20" s="115"/>
      <c r="L20" s="115"/>
      <c r="M20" s="115" t="s">
        <v>182</v>
      </c>
      <c r="N20" s="127" t="s">
        <v>669</v>
      </c>
      <c r="O20" s="115">
        <v>10</v>
      </c>
      <c r="P20" s="115" t="s">
        <v>678</v>
      </c>
      <c r="Q20" s="127" t="s">
        <v>673</v>
      </c>
      <c r="R20" s="127">
        <v>1.5999999999999996</v>
      </c>
      <c r="S20" s="127" t="s">
        <v>669</v>
      </c>
      <c r="T20" s="127">
        <v>0.80000000000000071</v>
      </c>
      <c r="U20" s="127" t="s">
        <v>678</v>
      </c>
      <c r="V20" s="127" t="s">
        <v>669</v>
      </c>
      <c r="W20" s="127">
        <v>0.5</v>
      </c>
      <c r="X20" s="127">
        <v>0.59999999999999964</v>
      </c>
      <c r="Y20" s="127" t="s">
        <v>678</v>
      </c>
      <c r="Z20" s="127" t="s">
        <v>675</v>
      </c>
      <c r="AA20" s="127" t="s">
        <v>676</v>
      </c>
      <c r="AB20" s="127" t="s">
        <v>685</v>
      </c>
      <c r="AC20" s="127" t="s">
        <v>679</v>
      </c>
      <c r="AD20" s="127" t="s">
        <v>686</v>
      </c>
      <c r="AE20" s="127" t="s">
        <v>677</v>
      </c>
      <c r="AF20" s="127" t="s">
        <v>696</v>
      </c>
      <c r="AG20" s="7"/>
    </row>
    <row r="21" spans="1:33" ht="23.25" customHeight="1" x14ac:dyDescent="0.25">
      <c r="A21" s="30">
        <v>20</v>
      </c>
      <c r="B21" s="33"/>
      <c r="C21" s="70"/>
      <c r="D21" s="69"/>
      <c r="E21" s="127" t="s">
        <v>640</v>
      </c>
      <c r="F21" s="115">
        <v>2.9</v>
      </c>
      <c r="G21" s="115"/>
      <c r="H21" s="115"/>
      <c r="I21" s="115"/>
      <c r="J21" s="267" t="str">
        <f t="shared" si="0"/>
        <v>-</v>
      </c>
      <c r="K21" s="115"/>
      <c r="L21" s="115"/>
      <c r="M21" s="115" t="s">
        <v>182</v>
      </c>
      <c r="N21" s="127" t="s">
        <v>669</v>
      </c>
      <c r="O21" s="115">
        <v>4</v>
      </c>
      <c r="P21" s="115" t="s">
        <v>678</v>
      </c>
      <c r="Q21" s="127" t="s">
        <v>673</v>
      </c>
      <c r="R21" s="127">
        <v>1.1000000000000001</v>
      </c>
      <c r="S21" s="127" t="s">
        <v>669</v>
      </c>
      <c r="T21" s="127">
        <v>0.70000000000000018</v>
      </c>
      <c r="U21" s="127" t="s">
        <v>678</v>
      </c>
      <c r="V21" s="127" t="s">
        <v>669</v>
      </c>
      <c r="W21" s="127">
        <v>0.10000000000000009</v>
      </c>
      <c r="X21" s="127">
        <v>1.7999999999999998</v>
      </c>
      <c r="Y21" s="127" t="s">
        <v>678</v>
      </c>
      <c r="Z21" s="127" t="s">
        <v>675</v>
      </c>
      <c r="AA21" s="127">
        <v>5</v>
      </c>
      <c r="AB21" s="127" t="s">
        <v>685</v>
      </c>
      <c r="AC21" s="127" t="s">
        <v>682</v>
      </c>
      <c r="AD21" s="127" t="s">
        <v>680</v>
      </c>
      <c r="AE21" s="127" t="s">
        <v>677</v>
      </c>
      <c r="AF21" s="127" t="s">
        <v>697</v>
      </c>
      <c r="AG21" s="7"/>
    </row>
    <row r="22" spans="1:33" ht="23.25" customHeight="1" x14ac:dyDescent="0.25">
      <c r="A22" s="30">
        <v>21</v>
      </c>
      <c r="B22" s="33"/>
      <c r="C22" s="70"/>
      <c r="D22" s="69"/>
      <c r="E22" s="127" t="s">
        <v>641</v>
      </c>
      <c r="F22" s="115">
        <v>26.9</v>
      </c>
      <c r="G22" s="115"/>
      <c r="H22" s="115"/>
      <c r="I22" s="115"/>
      <c r="J22" s="267" t="str">
        <f t="shared" si="0"/>
        <v>-</v>
      </c>
      <c r="K22" s="115"/>
      <c r="L22" s="115"/>
      <c r="M22" s="115" t="s">
        <v>182</v>
      </c>
      <c r="N22" s="127" t="s">
        <v>668</v>
      </c>
      <c r="O22" s="115">
        <v>23.8</v>
      </c>
      <c r="P22" s="115" t="s">
        <v>674</v>
      </c>
      <c r="Q22" s="127" t="s">
        <v>684</v>
      </c>
      <c r="R22" s="127">
        <v>-3.0999999999999979</v>
      </c>
      <c r="S22" s="127" t="s">
        <v>668</v>
      </c>
      <c r="T22" s="127">
        <v>-9.4999999999999964</v>
      </c>
      <c r="U22" s="127" t="s">
        <v>674</v>
      </c>
      <c r="V22" s="127" t="s">
        <v>668</v>
      </c>
      <c r="W22" s="127">
        <v>-7.1000000000000014</v>
      </c>
      <c r="X22" s="127">
        <v>-2.5</v>
      </c>
      <c r="Y22" s="127" t="s">
        <v>674</v>
      </c>
      <c r="Z22" s="127" t="s">
        <v>675</v>
      </c>
      <c r="AA22" s="127">
        <v>1</v>
      </c>
      <c r="AB22" s="127" t="s">
        <v>685</v>
      </c>
      <c r="AC22" s="127" t="s">
        <v>679</v>
      </c>
      <c r="AD22" s="127" t="s">
        <v>686</v>
      </c>
      <c r="AE22" s="127" t="s">
        <v>688</v>
      </c>
      <c r="AF22" s="127" t="s">
        <v>698</v>
      </c>
      <c r="AG22" s="7"/>
    </row>
    <row r="23" spans="1:33" ht="23.25" customHeight="1" x14ac:dyDescent="0.25">
      <c r="A23" s="30">
        <v>22</v>
      </c>
      <c r="B23" s="33"/>
      <c r="C23" s="70"/>
      <c r="D23" s="69"/>
      <c r="E23" s="127" t="s">
        <v>642</v>
      </c>
      <c r="F23" s="115">
        <v>10.5</v>
      </c>
      <c r="G23" s="115"/>
      <c r="H23" s="115"/>
      <c r="I23" s="115"/>
      <c r="J23" s="267" t="str">
        <f t="shared" si="0"/>
        <v>-</v>
      </c>
      <c r="K23" s="115"/>
      <c r="L23" s="115"/>
      <c r="M23" s="115" t="s">
        <v>182</v>
      </c>
      <c r="N23" s="127" t="s">
        <v>668</v>
      </c>
      <c r="O23" s="115">
        <v>10</v>
      </c>
      <c r="P23" s="115" t="s">
        <v>672</v>
      </c>
      <c r="Q23" s="127" t="s">
        <v>684</v>
      </c>
      <c r="R23" s="127">
        <v>-0.5</v>
      </c>
      <c r="S23" s="127" t="s">
        <v>668</v>
      </c>
      <c r="T23" s="127">
        <v>0.40000000000000036</v>
      </c>
      <c r="U23" s="127" t="s">
        <v>672</v>
      </c>
      <c r="V23" s="127" t="s">
        <v>668</v>
      </c>
      <c r="W23" s="127"/>
      <c r="X23" s="127"/>
      <c r="Y23" s="127"/>
      <c r="Z23" s="127" t="s">
        <v>675</v>
      </c>
      <c r="AA23" s="127">
        <v>2</v>
      </c>
      <c r="AB23" s="127" t="s">
        <v>685</v>
      </c>
      <c r="AC23" s="127" t="s">
        <v>679</v>
      </c>
      <c r="AD23" s="127" t="s">
        <v>686</v>
      </c>
      <c r="AE23" s="127" t="s">
        <v>688</v>
      </c>
      <c r="AF23" s="127" t="s">
        <v>699</v>
      </c>
      <c r="AG23" s="7"/>
    </row>
    <row r="24" spans="1:33" ht="23.25" customHeight="1" x14ac:dyDescent="0.25">
      <c r="A24" s="30">
        <v>23</v>
      </c>
      <c r="B24" s="33"/>
      <c r="C24" s="70"/>
      <c r="D24" s="69"/>
      <c r="E24" s="127" t="s">
        <v>643</v>
      </c>
      <c r="F24" s="115">
        <v>12.3</v>
      </c>
      <c r="G24" s="115"/>
      <c r="H24" s="115"/>
      <c r="I24" s="115"/>
      <c r="J24" s="267" t="str">
        <f t="shared" si="0"/>
        <v>-</v>
      </c>
      <c r="K24" s="115"/>
      <c r="L24" s="115"/>
      <c r="M24" s="115" t="s">
        <v>182</v>
      </c>
      <c r="N24" s="127" t="s">
        <v>668</v>
      </c>
      <c r="O24" s="115">
        <v>17</v>
      </c>
      <c r="P24" s="115" t="s">
        <v>672</v>
      </c>
      <c r="Q24" s="127" t="s">
        <v>673</v>
      </c>
      <c r="R24" s="127">
        <v>4.6999999999999993</v>
      </c>
      <c r="S24" s="127" t="s">
        <v>668</v>
      </c>
      <c r="T24" s="127">
        <v>3.5999999999999996</v>
      </c>
      <c r="U24" s="127" t="s">
        <v>672</v>
      </c>
      <c r="V24" s="127" t="s">
        <v>668</v>
      </c>
      <c r="W24" s="127">
        <v>1.6999999999999993</v>
      </c>
      <c r="X24" s="127">
        <v>2.5</v>
      </c>
      <c r="Y24" s="127" t="s">
        <v>672</v>
      </c>
      <c r="Z24" s="127" t="s">
        <v>673</v>
      </c>
      <c r="AA24" s="127" t="s">
        <v>676</v>
      </c>
      <c r="AB24" s="127" t="s">
        <v>677</v>
      </c>
      <c r="AC24" s="127" t="s">
        <v>677</v>
      </c>
      <c r="AD24" s="127" t="s">
        <v>677</v>
      </c>
      <c r="AE24" s="127" t="s">
        <v>677</v>
      </c>
      <c r="AF24" s="127"/>
      <c r="AG24" s="7"/>
    </row>
    <row r="25" spans="1:33" ht="23.25" customHeight="1" x14ac:dyDescent="0.25">
      <c r="A25" s="30">
        <v>24</v>
      </c>
      <c r="B25" s="33"/>
      <c r="C25" s="70"/>
      <c r="D25" s="69"/>
      <c r="E25" s="127" t="s">
        <v>644</v>
      </c>
      <c r="F25" s="115">
        <v>5.5</v>
      </c>
      <c r="G25" s="115"/>
      <c r="H25" s="115"/>
      <c r="I25" s="115"/>
      <c r="J25" s="267" t="str">
        <f t="shared" si="0"/>
        <v>-</v>
      </c>
      <c r="K25" s="115"/>
      <c r="L25" s="115"/>
      <c r="M25" s="115" t="s">
        <v>182</v>
      </c>
      <c r="N25" s="127" t="s">
        <v>668</v>
      </c>
      <c r="O25" s="115">
        <v>6</v>
      </c>
      <c r="P25" s="115" t="s">
        <v>678</v>
      </c>
      <c r="Q25" s="127" t="s">
        <v>673</v>
      </c>
      <c r="R25" s="127">
        <v>0.5</v>
      </c>
      <c r="S25" s="127"/>
      <c r="T25" s="127"/>
      <c r="U25" s="127"/>
      <c r="V25" s="127"/>
      <c r="W25" s="127"/>
      <c r="X25" s="127"/>
      <c r="Y25" s="127"/>
      <c r="Z25" s="127" t="s">
        <v>675</v>
      </c>
      <c r="AA25" s="127">
        <v>5</v>
      </c>
      <c r="AB25" s="127" t="s">
        <v>685</v>
      </c>
      <c r="AC25" s="127" t="s">
        <v>679</v>
      </c>
      <c r="AD25" s="127" t="s">
        <v>680</v>
      </c>
      <c r="AE25" s="127" t="s">
        <v>677</v>
      </c>
      <c r="AF25" s="127" t="s">
        <v>700</v>
      </c>
      <c r="AG25" s="7"/>
    </row>
    <row r="26" spans="1:33" ht="23.25" customHeight="1" x14ac:dyDescent="0.25">
      <c r="A26" s="30">
        <v>25</v>
      </c>
      <c r="B26" s="33"/>
      <c r="C26" s="70"/>
      <c r="D26" s="69"/>
      <c r="E26" s="127" t="s">
        <v>645</v>
      </c>
      <c r="F26" s="115">
        <v>2</v>
      </c>
      <c r="G26" s="115"/>
      <c r="H26" s="115"/>
      <c r="I26" s="115"/>
      <c r="J26" s="267" t="str">
        <f t="shared" si="0"/>
        <v>-</v>
      </c>
      <c r="K26" s="115"/>
      <c r="L26" s="115"/>
      <c r="M26" s="115" t="s">
        <v>182</v>
      </c>
      <c r="N26" s="127" t="s">
        <v>668</v>
      </c>
      <c r="O26" s="115">
        <v>3.6</v>
      </c>
      <c r="P26" s="115" t="s">
        <v>678</v>
      </c>
      <c r="Q26" s="127" t="s">
        <v>673</v>
      </c>
      <c r="R26" s="127">
        <v>1.6</v>
      </c>
      <c r="S26" s="127"/>
      <c r="T26" s="127"/>
      <c r="U26" s="127"/>
      <c r="V26" s="127"/>
      <c r="W26" s="127"/>
      <c r="X26" s="127"/>
      <c r="Y26" s="127"/>
      <c r="Z26" s="127" t="s">
        <v>675</v>
      </c>
      <c r="AA26" s="127">
        <v>5</v>
      </c>
      <c r="AB26" s="127" t="s">
        <v>685</v>
      </c>
      <c r="AC26" s="127" t="s">
        <v>679</v>
      </c>
      <c r="AD26" s="127" t="s">
        <v>680</v>
      </c>
      <c r="AE26" s="127" t="s">
        <v>677</v>
      </c>
      <c r="AF26" s="127" t="s">
        <v>701</v>
      </c>
      <c r="AG26" s="7"/>
    </row>
    <row r="27" spans="1:33" ht="23.25" customHeight="1" x14ac:dyDescent="0.25">
      <c r="A27" s="30">
        <v>26</v>
      </c>
      <c r="B27" s="33"/>
      <c r="C27" s="70"/>
      <c r="D27" s="69"/>
      <c r="E27" s="127" t="s">
        <v>646</v>
      </c>
      <c r="F27" s="115">
        <v>6.8</v>
      </c>
      <c r="G27" s="115"/>
      <c r="H27" s="115"/>
      <c r="I27" s="115"/>
      <c r="J27" s="267" t="str">
        <f t="shared" si="0"/>
        <v>-</v>
      </c>
      <c r="K27" s="115"/>
      <c r="L27" s="115"/>
      <c r="M27" s="115" t="s">
        <v>182</v>
      </c>
      <c r="N27" s="127" t="s">
        <v>668</v>
      </c>
      <c r="O27" s="115">
        <v>10</v>
      </c>
      <c r="P27" s="115" t="s">
        <v>672</v>
      </c>
      <c r="Q27" s="127" t="s">
        <v>673</v>
      </c>
      <c r="R27" s="127">
        <v>3.2</v>
      </c>
      <c r="S27" s="127" t="s">
        <v>668</v>
      </c>
      <c r="T27" s="127">
        <v>0.30000000000000071</v>
      </c>
      <c r="U27" s="127" t="s">
        <v>672</v>
      </c>
      <c r="V27" s="127" t="s">
        <v>668</v>
      </c>
      <c r="W27" s="127">
        <v>-1.9000000000000004</v>
      </c>
      <c r="X27" s="127">
        <v>-0.80000000000000071</v>
      </c>
      <c r="Y27" s="127" t="s">
        <v>674</v>
      </c>
      <c r="Z27" s="127" t="s">
        <v>684</v>
      </c>
      <c r="AA27" s="127" t="s">
        <v>687</v>
      </c>
      <c r="AB27" s="127" t="s">
        <v>685</v>
      </c>
      <c r="AC27" s="127" t="s">
        <v>682</v>
      </c>
      <c r="AD27" s="127" t="s">
        <v>683</v>
      </c>
      <c r="AE27" s="127" t="s">
        <v>677</v>
      </c>
      <c r="AF27" s="127" t="s">
        <v>702</v>
      </c>
      <c r="AG27" s="7"/>
    </row>
    <row r="28" spans="1:33" ht="23.25" customHeight="1" x14ac:dyDescent="0.25">
      <c r="A28" s="30">
        <v>27</v>
      </c>
      <c r="B28" s="33"/>
      <c r="C28" s="70"/>
      <c r="D28" s="69"/>
      <c r="E28" s="127" t="s">
        <v>647</v>
      </c>
      <c r="F28" s="115">
        <v>19.5</v>
      </c>
      <c r="G28" s="115"/>
      <c r="H28" s="115"/>
      <c r="I28" s="115"/>
      <c r="J28" s="267" t="str">
        <f t="shared" si="0"/>
        <v>-</v>
      </c>
      <c r="K28" s="115"/>
      <c r="L28" s="115"/>
      <c r="M28" s="115" t="s">
        <v>182</v>
      </c>
      <c r="N28" s="127" t="s">
        <v>668</v>
      </c>
      <c r="O28" s="115">
        <v>24</v>
      </c>
      <c r="P28" s="115" t="s">
        <v>674</v>
      </c>
      <c r="Q28" s="127" t="s">
        <v>673</v>
      </c>
      <c r="R28" s="127">
        <v>4.5</v>
      </c>
      <c r="S28" s="127" t="s">
        <v>668</v>
      </c>
      <c r="T28" s="127">
        <v>-0.60000000000000142</v>
      </c>
      <c r="U28" s="127" t="s">
        <v>674</v>
      </c>
      <c r="V28" s="127" t="s">
        <v>668</v>
      </c>
      <c r="W28" s="127">
        <v>-11.5</v>
      </c>
      <c r="X28" s="127">
        <v>-4.5</v>
      </c>
      <c r="Y28" s="127" t="s">
        <v>674</v>
      </c>
      <c r="Z28" s="127" t="s">
        <v>684</v>
      </c>
      <c r="AA28" s="127">
        <v>4</v>
      </c>
      <c r="AB28" s="127" t="s">
        <v>685</v>
      </c>
      <c r="AC28" s="127" t="s">
        <v>682</v>
      </c>
      <c r="AD28" s="127" t="s">
        <v>683</v>
      </c>
      <c r="AE28" s="127" t="s">
        <v>677</v>
      </c>
      <c r="AF28" s="127" t="s">
        <v>703</v>
      </c>
      <c r="AG28" s="7"/>
    </row>
    <row r="29" spans="1:33" ht="23.25" customHeight="1" x14ac:dyDescent="0.25">
      <c r="A29" s="30">
        <v>28</v>
      </c>
      <c r="B29" s="33"/>
      <c r="C29" s="70"/>
      <c r="D29" s="69"/>
      <c r="E29" s="127" t="s">
        <v>648</v>
      </c>
      <c r="F29" s="115">
        <v>12.6</v>
      </c>
      <c r="G29" s="115"/>
      <c r="H29" s="115"/>
      <c r="I29" s="115"/>
      <c r="J29" s="267" t="str">
        <f t="shared" si="0"/>
        <v>-</v>
      </c>
      <c r="K29" s="115"/>
      <c r="L29" s="115"/>
      <c r="M29" s="115" t="s">
        <v>182</v>
      </c>
      <c r="N29" s="127" t="s">
        <v>668</v>
      </c>
      <c r="O29" s="115">
        <v>20</v>
      </c>
      <c r="P29" s="115" t="s">
        <v>672</v>
      </c>
      <c r="Q29" s="127" t="s">
        <v>673</v>
      </c>
      <c r="R29" s="127">
        <v>7.4</v>
      </c>
      <c r="S29" s="127" t="s">
        <v>668</v>
      </c>
      <c r="T29" s="127">
        <v>3.3999999999999986</v>
      </c>
      <c r="U29" s="127" t="s">
        <v>674</v>
      </c>
      <c r="V29" s="127" t="s">
        <v>668</v>
      </c>
      <c r="W29" s="127">
        <v>-3.3000000000000007</v>
      </c>
      <c r="X29" s="127">
        <v>1.8999999999999986</v>
      </c>
      <c r="Y29" s="127" t="s">
        <v>674</v>
      </c>
      <c r="Z29" s="127" t="s">
        <v>675</v>
      </c>
      <c r="AA29" s="127" t="s">
        <v>676</v>
      </c>
      <c r="AB29" s="127" t="s">
        <v>681</v>
      </c>
      <c r="AC29" s="127" t="s">
        <v>682</v>
      </c>
      <c r="AD29" s="127" t="s">
        <v>683</v>
      </c>
      <c r="AE29" s="127" t="s">
        <v>677</v>
      </c>
      <c r="AF29" s="127" t="s">
        <v>702</v>
      </c>
      <c r="AG29" s="7"/>
    </row>
    <row r="30" spans="1:33" ht="23.25" customHeight="1" x14ac:dyDescent="0.25">
      <c r="A30" s="30"/>
      <c r="B30" s="33"/>
      <c r="C30" s="70"/>
      <c r="D30" s="69"/>
      <c r="E30" s="127" t="s">
        <v>649</v>
      </c>
      <c r="F30" s="115">
        <v>2.2999999999999998</v>
      </c>
      <c r="G30" s="115"/>
      <c r="H30" s="115"/>
      <c r="I30" s="115"/>
      <c r="J30" s="269"/>
      <c r="K30" s="115"/>
      <c r="L30" s="115"/>
      <c r="M30" s="115"/>
      <c r="N30" s="127" t="s">
        <v>668</v>
      </c>
      <c r="O30" s="115">
        <v>3.6</v>
      </c>
      <c r="P30" s="115" t="s">
        <v>678</v>
      </c>
      <c r="Q30" s="127" t="s">
        <v>673</v>
      </c>
      <c r="R30" s="270">
        <v>1.3000000000000003</v>
      </c>
      <c r="S30" s="127" t="s">
        <v>668</v>
      </c>
      <c r="T30" s="127">
        <v>1.3000000000000003</v>
      </c>
      <c r="U30" s="127" t="s">
        <v>678</v>
      </c>
      <c r="V30" s="127" t="s">
        <v>668</v>
      </c>
      <c r="W30" s="127">
        <v>-0.49999999999999956</v>
      </c>
      <c r="X30" s="127">
        <v>1.3000000000000003</v>
      </c>
      <c r="Y30" s="127" t="s">
        <v>678</v>
      </c>
      <c r="Z30" s="127" t="s">
        <v>673</v>
      </c>
      <c r="AA30" s="127" t="s">
        <v>676</v>
      </c>
      <c r="AB30" s="127" t="s">
        <v>677</v>
      </c>
      <c r="AC30" s="127" t="s">
        <v>677</v>
      </c>
      <c r="AD30" s="127" t="s">
        <v>677</v>
      </c>
      <c r="AE30" s="127" t="s">
        <v>677</v>
      </c>
      <c r="AF30" s="127"/>
      <c r="AG30" s="7"/>
    </row>
    <row r="31" spans="1:33" ht="23.25" customHeight="1" x14ac:dyDescent="0.25">
      <c r="A31" s="30"/>
      <c r="B31" s="33"/>
      <c r="C31" s="70"/>
      <c r="D31" s="69"/>
      <c r="E31" s="127" t="s">
        <v>650</v>
      </c>
      <c r="F31" s="115">
        <v>1.8</v>
      </c>
      <c r="G31" s="115"/>
      <c r="H31" s="115"/>
      <c r="I31" s="115"/>
      <c r="J31" s="269"/>
      <c r="K31" s="115"/>
      <c r="L31" s="115"/>
      <c r="M31" s="115"/>
      <c r="N31" s="127" t="s">
        <v>671</v>
      </c>
      <c r="O31" s="115">
        <v>3</v>
      </c>
      <c r="P31" s="115" t="s">
        <v>678</v>
      </c>
      <c r="Q31" s="127" t="s">
        <v>673</v>
      </c>
      <c r="R31" s="127">
        <v>1.2</v>
      </c>
      <c r="S31" s="127" t="s">
        <v>671</v>
      </c>
      <c r="T31" s="127">
        <v>1.2</v>
      </c>
      <c r="U31" s="127" t="s">
        <v>678</v>
      </c>
      <c r="V31" s="127" t="s">
        <v>671</v>
      </c>
      <c r="W31" s="127">
        <v>1.1000000000000001</v>
      </c>
      <c r="X31" s="127">
        <v>1.1000000000000001</v>
      </c>
      <c r="Y31" s="127" t="s">
        <v>678</v>
      </c>
      <c r="Z31" s="127" t="s">
        <v>673</v>
      </c>
      <c r="AA31" s="127" t="s">
        <v>676</v>
      </c>
      <c r="AB31" s="127" t="s">
        <v>677</v>
      </c>
      <c r="AC31" s="127" t="s">
        <v>677</v>
      </c>
      <c r="AD31" s="127" t="s">
        <v>677</v>
      </c>
      <c r="AE31" s="127" t="s">
        <v>677</v>
      </c>
      <c r="AF31" s="127"/>
      <c r="AG31" s="7"/>
    </row>
    <row r="32" spans="1:33" ht="23.25" customHeight="1" x14ac:dyDescent="0.25">
      <c r="A32" s="30"/>
      <c r="B32" s="33"/>
      <c r="C32" s="70"/>
      <c r="D32" s="69"/>
      <c r="E32" s="127" t="s">
        <v>651</v>
      </c>
      <c r="F32" s="115">
        <v>18.399999999999999</v>
      </c>
      <c r="G32" s="115"/>
      <c r="H32" s="115"/>
      <c r="I32" s="115"/>
      <c r="J32" s="269"/>
      <c r="K32" s="115"/>
      <c r="L32" s="115"/>
      <c r="M32" s="115"/>
      <c r="N32" s="127" t="s">
        <v>668</v>
      </c>
      <c r="O32" s="115">
        <v>22.9</v>
      </c>
      <c r="P32" s="115" t="s">
        <v>672</v>
      </c>
      <c r="Q32" s="127" t="s">
        <v>673</v>
      </c>
      <c r="R32" s="127">
        <v>4.5</v>
      </c>
      <c r="S32" s="127" t="s">
        <v>668</v>
      </c>
      <c r="T32" s="127">
        <v>3</v>
      </c>
      <c r="U32" s="127" t="s">
        <v>672</v>
      </c>
      <c r="V32" s="127" t="s">
        <v>668</v>
      </c>
      <c r="W32" s="127">
        <v>0.79999999999999716</v>
      </c>
      <c r="X32" s="127">
        <v>2</v>
      </c>
      <c r="Y32" s="127" t="s">
        <v>674</v>
      </c>
      <c r="Z32" s="127" t="s">
        <v>673</v>
      </c>
      <c r="AA32" s="127" t="s">
        <v>676</v>
      </c>
      <c r="AB32" s="127" t="s">
        <v>677</v>
      </c>
      <c r="AC32" s="127" t="s">
        <v>677</v>
      </c>
      <c r="AD32" s="127" t="s">
        <v>677</v>
      </c>
      <c r="AE32" s="127" t="s">
        <v>677</v>
      </c>
      <c r="AF32" s="127"/>
      <c r="AG32" s="7"/>
    </row>
    <row r="33" spans="1:33" ht="23.25" customHeight="1" x14ac:dyDescent="0.25">
      <c r="A33" s="30"/>
      <c r="B33" s="33"/>
      <c r="C33" s="70"/>
      <c r="D33" s="69"/>
      <c r="E33" s="127" t="s">
        <v>652</v>
      </c>
      <c r="F33" s="115">
        <v>13.5</v>
      </c>
      <c r="G33" s="115"/>
      <c r="H33" s="115"/>
      <c r="I33" s="115"/>
      <c r="J33" s="269"/>
      <c r="K33" s="115"/>
      <c r="L33" s="115"/>
      <c r="M33" s="115"/>
      <c r="N33" s="127" t="s">
        <v>668</v>
      </c>
      <c r="O33" s="115">
        <v>18</v>
      </c>
      <c r="P33" s="115" t="s">
        <v>674</v>
      </c>
      <c r="Q33" s="127" t="s">
        <v>673</v>
      </c>
      <c r="R33" s="127">
        <v>4.5</v>
      </c>
      <c r="S33" s="127" t="s">
        <v>668</v>
      </c>
      <c r="T33" s="127">
        <v>9.6</v>
      </c>
      <c r="U33" s="127" t="s">
        <v>674</v>
      </c>
      <c r="V33" s="127" t="s">
        <v>668</v>
      </c>
      <c r="W33" s="127">
        <v>5.1999999999999993</v>
      </c>
      <c r="X33" s="127">
        <v>9</v>
      </c>
      <c r="Y33" s="127" t="s">
        <v>674</v>
      </c>
      <c r="Z33" s="127" t="s">
        <v>673</v>
      </c>
      <c r="AA33" s="127" t="s">
        <v>676</v>
      </c>
      <c r="AB33" s="127" t="s">
        <v>677</v>
      </c>
      <c r="AC33" s="127" t="s">
        <v>677</v>
      </c>
      <c r="AD33" s="127" t="s">
        <v>677</v>
      </c>
      <c r="AE33" s="127" t="s">
        <v>677</v>
      </c>
      <c r="AF33" s="127"/>
      <c r="AG33" s="7"/>
    </row>
    <row r="34" spans="1:33" ht="23.25" customHeight="1" x14ac:dyDescent="0.25">
      <c r="A34" s="30"/>
      <c r="B34" s="33"/>
      <c r="C34" s="70"/>
      <c r="D34" s="69"/>
      <c r="E34" s="127" t="s">
        <v>653</v>
      </c>
      <c r="F34" s="115">
        <v>13.9</v>
      </c>
      <c r="G34" s="115"/>
      <c r="H34" s="115"/>
      <c r="I34" s="115"/>
      <c r="J34" s="269"/>
      <c r="K34" s="115"/>
      <c r="L34" s="115"/>
      <c r="M34" s="115"/>
      <c r="N34" s="127" t="s">
        <v>668</v>
      </c>
      <c r="O34" s="115">
        <v>18</v>
      </c>
      <c r="P34" s="115" t="s">
        <v>674</v>
      </c>
      <c r="Q34" s="127" t="s">
        <v>673</v>
      </c>
      <c r="R34" s="127">
        <v>4.0999999999999996</v>
      </c>
      <c r="S34" s="127" t="s">
        <v>668</v>
      </c>
      <c r="T34" s="127">
        <v>9.4</v>
      </c>
      <c r="U34" s="127" t="s">
        <v>674</v>
      </c>
      <c r="V34" s="127" t="s">
        <v>668</v>
      </c>
      <c r="W34" s="127">
        <v>7.5</v>
      </c>
      <c r="X34" s="127">
        <v>8.1</v>
      </c>
      <c r="Y34" s="127" t="s">
        <v>674</v>
      </c>
      <c r="Z34" s="127" t="s">
        <v>673</v>
      </c>
      <c r="AA34" s="127" t="s">
        <v>676</v>
      </c>
      <c r="AB34" s="127" t="s">
        <v>677</v>
      </c>
      <c r="AC34" s="127" t="s">
        <v>677</v>
      </c>
      <c r="AD34" s="127" t="s">
        <v>677</v>
      </c>
      <c r="AE34" s="127" t="s">
        <v>677</v>
      </c>
      <c r="AF34" s="127"/>
      <c r="AG34" s="7"/>
    </row>
    <row r="35" spans="1:33" ht="23.25" customHeight="1" x14ac:dyDescent="0.25">
      <c r="A35" s="30"/>
      <c r="B35" s="33"/>
      <c r="C35" s="70"/>
      <c r="D35" s="69"/>
      <c r="E35" s="127" t="s">
        <v>654</v>
      </c>
      <c r="F35" s="115">
        <v>10.6</v>
      </c>
      <c r="G35" s="115"/>
      <c r="H35" s="115"/>
      <c r="I35" s="115"/>
      <c r="J35" s="269"/>
      <c r="K35" s="115"/>
      <c r="L35" s="115"/>
      <c r="M35" s="115"/>
      <c r="N35" s="127" t="s">
        <v>668</v>
      </c>
      <c r="O35" s="115">
        <v>22.9</v>
      </c>
      <c r="P35" s="115" t="s">
        <v>674</v>
      </c>
      <c r="Q35" s="127" t="s">
        <v>673</v>
      </c>
      <c r="R35" s="127">
        <v>12.299999999999999</v>
      </c>
      <c r="S35" s="127" t="s">
        <v>668</v>
      </c>
      <c r="T35" s="127">
        <v>11.799999999999999</v>
      </c>
      <c r="U35" s="127" t="s">
        <v>674</v>
      </c>
      <c r="V35" s="127" t="s">
        <v>668</v>
      </c>
      <c r="W35" s="127">
        <v>10.999999999999998</v>
      </c>
      <c r="X35" s="127">
        <v>11.499999999999998</v>
      </c>
      <c r="Y35" s="127" t="s">
        <v>674</v>
      </c>
      <c r="Z35" s="127" t="s">
        <v>673</v>
      </c>
      <c r="AA35" s="127" t="s">
        <v>676</v>
      </c>
      <c r="AB35" s="127" t="s">
        <v>677</v>
      </c>
      <c r="AC35" s="127" t="s">
        <v>677</v>
      </c>
      <c r="AD35" s="127" t="s">
        <v>677</v>
      </c>
      <c r="AE35" s="127" t="s">
        <v>677</v>
      </c>
      <c r="AF35" s="127"/>
      <c r="AG35" s="7"/>
    </row>
    <row r="36" spans="1:33" ht="23.25" customHeight="1" x14ac:dyDescent="0.25">
      <c r="A36" s="30"/>
      <c r="B36" s="33"/>
      <c r="C36" s="70"/>
      <c r="D36" s="69"/>
      <c r="E36" s="127" t="s">
        <v>655</v>
      </c>
      <c r="F36" s="115">
        <v>7</v>
      </c>
      <c r="G36" s="115"/>
      <c r="H36" s="115"/>
      <c r="I36" s="115"/>
      <c r="J36" s="269"/>
      <c r="K36" s="115"/>
      <c r="L36" s="115"/>
      <c r="M36" s="115"/>
      <c r="N36" s="127" t="s">
        <v>668</v>
      </c>
      <c r="O36" s="115">
        <v>12</v>
      </c>
      <c r="P36" s="115" t="s">
        <v>672</v>
      </c>
      <c r="Q36" s="127" t="s">
        <v>673</v>
      </c>
      <c r="R36" s="127">
        <v>5</v>
      </c>
      <c r="S36" s="127" t="s">
        <v>668</v>
      </c>
      <c r="T36" s="127">
        <v>0.5</v>
      </c>
      <c r="U36" s="127" t="s">
        <v>674</v>
      </c>
      <c r="V36" s="127" t="s">
        <v>668</v>
      </c>
      <c r="W36" s="127">
        <v>10.3</v>
      </c>
      <c r="X36" s="127">
        <v>12.9</v>
      </c>
      <c r="Y36" s="127" t="s">
        <v>674</v>
      </c>
      <c r="Z36" s="127" t="s">
        <v>673</v>
      </c>
      <c r="AA36" s="127" t="s">
        <v>676</v>
      </c>
      <c r="AB36" s="127" t="s">
        <v>677</v>
      </c>
      <c r="AC36" s="127" t="s">
        <v>677</v>
      </c>
      <c r="AD36" s="127" t="s">
        <v>677</v>
      </c>
      <c r="AE36" s="127" t="s">
        <v>677</v>
      </c>
      <c r="AF36" s="127"/>
      <c r="AG36" s="7"/>
    </row>
    <row r="37" spans="1:33" ht="23.25" customHeight="1" x14ac:dyDescent="0.25">
      <c r="A37" s="30"/>
      <c r="B37" s="33"/>
      <c r="C37" s="70"/>
      <c r="D37" s="69"/>
      <c r="E37" s="127" t="s">
        <v>656</v>
      </c>
      <c r="F37" s="115">
        <v>10.6</v>
      </c>
      <c r="G37" s="115"/>
      <c r="H37" s="115"/>
      <c r="I37" s="115"/>
      <c r="J37" s="269"/>
      <c r="K37" s="115"/>
      <c r="L37" s="115"/>
      <c r="M37" s="115"/>
      <c r="N37" s="127" t="s">
        <v>668</v>
      </c>
      <c r="O37" s="115">
        <v>18</v>
      </c>
      <c r="P37" s="115" t="s">
        <v>674</v>
      </c>
      <c r="Q37" s="127" t="s">
        <v>673</v>
      </c>
      <c r="R37" s="127">
        <v>7.4</v>
      </c>
      <c r="S37" s="127" t="s">
        <v>668</v>
      </c>
      <c r="T37" s="127">
        <v>6.8000000000000007</v>
      </c>
      <c r="U37" s="127" t="s">
        <v>674</v>
      </c>
      <c r="V37" s="127" t="s">
        <v>668</v>
      </c>
      <c r="W37" s="127">
        <v>5.6</v>
      </c>
      <c r="X37" s="127">
        <v>6.4</v>
      </c>
      <c r="Y37" s="127" t="s">
        <v>674</v>
      </c>
      <c r="Z37" s="127" t="s">
        <v>673</v>
      </c>
      <c r="AA37" s="127" t="s">
        <v>676</v>
      </c>
      <c r="AB37" s="127" t="s">
        <v>677</v>
      </c>
      <c r="AC37" s="127" t="s">
        <v>677</v>
      </c>
      <c r="AD37" s="127" t="s">
        <v>677</v>
      </c>
      <c r="AE37" s="127" t="s">
        <v>677</v>
      </c>
      <c r="AF37" s="127"/>
      <c r="AG37" s="7"/>
    </row>
    <row r="38" spans="1:33" ht="23.25" customHeight="1" x14ac:dyDescent="0.25">
      <c r="A38" s="30"/>
      <c r="B38" s="33"/>
      <c r="C38" s="70"/>
      <c r="D38" s="69"/>
      <c r="E38" s="127" t="s">
        <v>657</v>
      </c>
      <c r="F38" s="115">
        <v>2.9</v>
      </c>
      <c r="G38" s="115"/>
      <c r="H38" s="115"/>
      <c r="I38" s="115"/>
      <c r="J38" s="269"/>
      <c r="K38" s="115"/>
      <c r="L38" s="115"/>
      <c r="M38" s="115"/>
      <c r="N38" s="127" t="s">
        <v>668</v>
      </c>
      <c r="O38" s="115">
        <v>7.5</v>
      </c>
      <c r="P38" s="115" t="s">
        <v>678</v>
      </c>
      <c r="Q38" s="127" t="s">
        <v>673</v>
      </c>
      <c r="R38" s="127">
        <v>4.5999999999999996</v>
      </c>
      <c r="S38" s="127" t="s">
        <v>668</v>
      </c>
      <c r="T38" s="127">
        <v>4.4000000000000004</v>
      </c>
      <c r="U38" s="127" t="s">
        <v>678</v>
      </c>
      <c r="V38" s="127" t="s">
        <v>668</v>
      </c>
      <c r="W38" s="127">
        <v>4</v>
      </c>
      <c r="X38" s="127">
        <v>4.2</v>
      </c>
      <c r="Y38" s="127" t="s">
        <v>678</v>
      </c>
      <c r="Z38" s="127" t="s">
        <v>673</v>
      </c>
      <c r="AA38" s="127" t="s">
        <v>676</v>
      </c>
      <c r="AB38" s="127" t="s">
        <v>677</v>
      </c>
      <c r="AC38" s="127" t="s">
        <v>677</v>
      </c>
      <c r="AD38" s="127" t="s">
        <v>677</v>
      </c>
      <c r="AE38" s="127" t="s">
        <v>677</v>
      </c>
      <c r="AF38" s="127"/>
      <c r="AG38" s="7"/>
    </row>
    <row r="39" spans="1:33" ht="23.25" customHeight="1" x14ac:dyDescent="0.25">
      <c r="A39" s="30"/>
      <c r="B39" s="33"/>
      <c r="C39" s="70"/>
      <c r="D39" s="69"/>
      <c r="E39" s="127" t="s">
        <v>658</v>
      </c>
      <c r="F39" s="115">
        <v>7.6</v>
      </c>
      <c r="G39" s="115"/>
      <c r="H39" s="115"/>
      <c r="I39" s="115"/>
      <c r="J39" s="269"/>
      <c r="K39" s="115"/>
      <c r="L39" s="115"/>
      <c r="M39" s="115"/>
      <c r="N39" s="127" t="s">
        <v>668</v>
      </c>
      <c r="O39" s="115">
        <v>7.5</v>
      </c>
      <c r="P39" s="115" t="s">
        <v>674</v>
      </c>
      <c r="Q39" s="127" t="s">
        <v>684</v>
      </c>
      <c r="R39" s="127">
        <v>-9.9999999999999645E-2</v>
      </c>
      <c r="S39" s="127" t="s">
        <v>668</v>
      </c>
      <c r="T39" s="127">
        <v>6.9</v>
      </c>
      <c r="U39" s="127" t="s">
        <v>674</v>
      </c>
      <c r="V39" s="127" t="s">
        <v>668</v>
      </c>
      <c r="W39" s="127">
        <v>-1.5</v>
      </c>
      <c r="X39" s="127">
        <v>-0.90000000000000036</v>
      </c>
      <c r="Y39" s="127" t="s">
        <v>674</v>
      </c>
      <c r="Z39" s="127" t="s">
        <v>684</v>
      </c>
      <c r="AA39" s="127">
        <v>1</v>
      </c>
      <c r="AB39" s="127" t="s">
        <v>685</v>
      </c>
      <c r="AC39" s="127" t="s">
        <v>682</v>
      </c>
      <c r="AD39" s="127" t="s">
        <v>686</v>
      </c>
      <c r="AE39" s="127" t="s">
        <v>677</v>
      </c>
      <c r="AF39" s="127" t="s">
        <v>715</v>
      </c>
      <c r="AG39" s="7"/>
    </row>
    <row r="40" spans="1:33" ht="23.25" customHeight="1" x14ac:dyDescent="0.25">
      <c r="A40" s="30"/>
      <c r="B40" s="33"/>
      <c r="C40" s="70"/>
      <c r="D40" s="69"/>
      <c r="E40" s="127" t="s">
        <v>659</v>
      </c>
      <c r="F40" s="115">
        <v>12.6</v>
      </c>
      <c r="G40" s="115"/>
      <c r="H40" s="115"/>
      <c r="I40" s="115"/>
      <c r="J40" s="269"/>
      <c r="K40" s="115"/>
      <c r="L40" s="115"/>
      <c r="M40" s="115"/>
      <c r="N40" s="127" t="s">
        <v>668</v>
      </c>
      <c r="O40" s="115">
        <v>18</v>
      </c>
      <c r="P40" s="115" t="s">
        <v>674</v>
      </c>
      <c r="Q40" s="127" t="s">
        <v>673</v>
      </c>
      <c r="R40" s="127">
        <v>5.4</v>
      </c>
      <c r="S40" s="127" t="s">
        <v>668</v>
      </c>
      <c r="T40" s="127">
        <v>2.5</v>
      </c>
      <c r="U40" s="127" t="s">
        <v>674</v>
      </c>
      <c r="V40" s="127" t="s">
        <v>668</v>
      </c>
      <c r="W40" s="127">
        <v>1</v>
      </c>
      <c r="X40" s="127">
        <v>1.8000000000000007</v>
      </c>
      <c r="Y40" s="127" t="s">
        <v>674</v>
      </c>
      <c r="Z40" s="127" t="s">
        <v>673</v>
      </c>
      <c r="AA40" s="127" t="s">
        <v>676</v>
      </c>
      <c r="AB40" s="127" t="s">
        <v>677</v>
      </c>
      <c r="AC40" s="127" t="s">
        <v>677</v>
      </c>
      <c r="AD40" s="127" t="s">
        <v>677</v>
      </c>
      <c r="AE40" s="127" t="s">
        <v>677</v>
      </c>
      <c r="AF40" s="127" t="s">
        <v>716</v>
      </c>
      <c r="AG40" s="7"/>
    </row>
    <row r="41" spans="1:33" ht="23.25" customHeight="1" x14ac:dyDescent="0.25">
      <c r="A41" s="30"/>
      <c r="B41" s="33"/>
      <c r="C41" s="70"/>
      <c r="D41" s="69"/>
      <c r="E41" s="127" t="s">
        <v>660</v>
      </c>
      <c r="F41" s="115">
        <v>9.5</v>
      </c>
      <c r="G41" s="115"/>
      <c r="H41" s="115"/>
      <c r="I41" s="115"/>
      <c r="J41" s="269"/>
      <c r="K41" s="115"/>
      <c r="L41" s="115"/>
      <c r="M41" s="115"/>
      <c r="N41" s="127" t="s">
        <v>668</v>
      </c>
      <c r="O41" s="115">
        <v>22.9</v>
      </c>
      <c r="P41" s="115" t="s">
        <v>674</v>
      </c>
      <c r="Q41" s="127" t="s">
        <v>673</v>
      </c>
      <c r="R41" s="127">
        <v>13.399999999999999</v>
      </c>
      <c r="S41" s="127" t="s">
        <v>668</v>
      </c>
      <c r="T41" s="127">
        <v>7.1999999999999993</v>
      </c>
      <c r="U41" s="127" t="s">
        <v>674</v>
      </c>
      <c r="V41" s="127" t="s">
        <v>668</v>
      </c>
      <c r="W41" s="127">
        <v>5.6999999999999993</v>
      </c>
      <c r="X41" s="127">
        <v>6.8999999999999986</v>
      </c>
      <c r="Y41" s="127" t="s">
        <v>674</v>
      </c>
      <c r="Z41" s="127" t="s">
        <v>673</v>
      </c>
      <c r="AA41" s="127" t="s">
        <v>676</v>
      </c>
      <c r="AB41" s="127" t="s">
        <v>677</v>
      </c>
      <c r="AC41" s="127" t="s">
        <v>677</v>
      </c>
      <c r="AD41" s="127" t="s">
        <v>677</v>
      </c>
      <c r="AE41" s="127" t="s">
        <v>677</v>
      </c>
      <c r="AF41" s="127"/>
      <c r="AG41" s="7"/>
    </row>
    <row r="42" spans="1:33" ht="23.25" customHeight="1" x14ac:dyDescent="0.25">
      <c r="A42" s="30"/>
      <c r="B42" s="33"/>
      <c r="C42" s="70"/>
      <c r="D42" s="69"/>
      <c r="E42" s="127" t="s">
        <v>661</v>
      </c>
      <c r="F42" s="115">
        <v>12.9</v>
      </c>
      <c r="G42" s="115"/>
      <c r="H42" s="115"/>
      <c r="I42" s="115"/>
      <c r="J42" s="269"/>
      <c r="K42" s="115"/>
      <c r="L42" s="115"/>
      <c r="M42" s="115"/>
      <c r="N42" s="127" t="s">
        <v>668</v>
      </c>
      <c r="O42" s="115">
        <v>18</v>
      </c>
      <c r="P42" s="115" t="s">
        <v>674</v>
      </c>
      <c r="Q42" s="127" t="s">
        <v>673</v>
      </c>
      <c r="R42" s="127">
        <v>5.0999999999999996</v>
      </c>
      <c r="S42" s="127" t="s">
        <v>668</v>
      </c>
      <c r="T42" s="127">
        <v>4.6999999999999993</v>
      </c>
      <c r="U42" s="127" t="s">
        <v>674</v>
      </c>
      <c r="V42" s="127" t="s">
        <v>668</v>
      </c>
      <c r="W42" s="127">
        <v>3.9000000000000004</v>
      </c>
      <c r="X42" s="127">
        <v>4.3000000000000007</v>
      </c>
      <c r="Y42" s="127" t="s">
        <v>674</v>
      </c>
      <c r="Z42" s="127" t="s">
        <v>673</v>
      </c>
      <c r="AA42" s="127" t="s">
        <v>676</v>
      </c>
      <c r="AB42" s="127" t="s">
        <v>677</v>
      </c>
      <c r="AC42" s="127" t="s">
        <v>677</v>
      </c>
      <c r="AD42" s="127" t="s">
        <v>677</v>
      </c>
      <c r="AE42" s="127" t="s">
        <v>677</v>
      </c>
      <c r="AF42" s="127"/>
      <c r="AG42" s="7"/>
    </row>
    <row r="43" spans="1:33" ht="23.25" customHeight="1" x14ac:dyDescent="0.25">
      <c r="A43" s="30"/>
      <c r="B43" s="33"/>
      <c r="C43" s="70"/>
      <c r="D43" s="69"/>
      <c r="E43" s="127" t="s">
        <v>662</v>
      </c>
      <c r="F43" s="115">
        <v>13.5</v>
      </c>
      <c r="G43" s="115"/>
      <c r="H43" s="115"/>
      <c r="I43" s="115"/>
      <c r="J43" s="269"/>
      <c r="K43" s="115"/>
      <c r="L43" s="115"/>
      <c r="M43" s="115"/>
      <c r="N43" s="127" t="s">
        <v>668</v>
      </c>
      <c r="O43" s="115">
        <v>24</v>
      </c>
      <c r="P43" s="115" t="s">
        <v>674</v>
      </c>
      <c r="Q43" s="127" t="s">
        <v>673</v>
      </c>
      <c r="R43" s="127">
        <v>10.5</v>
      </c>
      <c r="S43" s="127" t="s">
        <v>668</v>
      </c>
      <c r="T43" s="127">
        <v>9.1</v>
      </c>
      <c r="U43" s="127" t="s">
        <v>674</v>
      </c>
      <c r="V43" s="127" t="s">
        <v>668</v>
      </c>
      <c r="W43" s="127">
        <v>7.5</v>
      </c>
      <c r="X43" s="127">
        <v>8.5</v>
      </c>
      <c r="Y43" s="127" t="s">
        <v>674</v>
      </c>
      <c r="Z43" s="127" t="s">
        <v>673</v>
      </c>
      <c r="AA43" s="127" t="s">
        <v>676</v>
      </c>
      <c r="AB43" s="127" t="s">
        <v>677</v>
      </c>
      <c r="AC43" s="127" t="s">
        <v>677</v>
      </c>
      <c r="AD43" s="127" t="s">
        <v>677</v>
      </c>
      <c r="AE43" s="127" t="s">
        <v>677</v>
      </c>
      <c r="AF43" s="127"/>
      <c r="AG43" s="7"/>
    </row>
    <row r="44" spans="1:33" ht="23.25" customHeight="1" x14ac:dyDescent="0.25">
      <c r="A44" s="30"/>
      <c r="B44" s="33"/>
      <c r="C44" s="70"/>
      <c r="D44" s="69"/>
      <c r="E44" s="127" t="s">
        <v>663</v>
      </c>
      <c r="F44" s="115">
        <v>10.5</v>
      </c>
      <c r="G44" s="115"/>
      <c r="H44" s="115"/>
      <c r="I44" s="115"/>
      <c r="J44" s="269"/>
      <c r="K44" s="115"/>
      <c r="L44" s="115"/>
      <c r="M44" s="115"/>
      <c r="N44" s="127" t="s">
        <v>668</v>
      </c>
      <c r="O44" s="115">
        <v>22.9</v>
      </c>
      <c r="P44" s="115" t="s">
        <v>674</v>
      </c>
      <c r="Q44" s="127" t="s">
        <v>673</v>
      </c>
      <c r="R44" s="127">
        <v>12.399999999999999</v>
      </c>
      <c r="S44" s="127" t="s">
        <v>668</v>
      </c>
      <c r="T44" s="127">
        <v>11.099999999999998</v>
      </c>
      <c r="U44" s="127" t="s">
        <v>674</v>
      </c>
      <c r="V44" s="127" t="s">
        <v>668</v>
      </c>
      <c r="W44" s="127">
        <v>8.9999999999999982</v>
      </c>
      <c r="X44" s="127">
        <v>10.199999999999999</v>
      </c>
      <c r="Y44" s="127" t="s">
        <v>674</v>
      </c>
      <c r="Z44" s="127" t="s">
        <v>673</v>
      </c>
      <c r="AA44" s="127" t="s">
        <v>676</v>
      </c>
      <c r="AB44" s="127" t="s">
        <v>677</v>
      </c>
      <c r="AC44" s="127" t="s">
        <v>677</v>
      </c>
      <c r="AD44" s="127" t="s">
        <v>677</v>
      </c>
      <c r="AE44" s="127" t="s">
        <v>677</v>
      </c>
      <c r="AF44" s="127"/>
      <c r="AG44" s="7"/>
    </row>
    <row r="45" spans="1:33" ht="23.25" customHeight="1" x14ac:dyDescent="0.25">
      <c r="A45" s="30"/>
      <c r="B45" s="33"/>
      <c r="C45" s="70"/>
      <c r="D45" s="69"/>
      <c r="E45" s="127" t="s">
        <v>664</v>
      </c>
      <c r="F45" s="115">
        <v>11.5</v>
      </c>
      <c r="G45" s="115"/>
      <c r="H45" s="115"/>
      <c r="I45" s="115"/>
      <c r="J45" s="269"/>
      <c r="K45" s="115"/>
      <c r="L45" s="115"/>
      <c r="M45" s="115"/>
      <c r="N45" s="127" t="s">
        <v>668</v>
      </c>
      <c r="O45" s="115">
        <v>19</v>
      </c>
      <c r="P45" s="115" t="s">
        <v>674</v>
      </c>
      <c r="Q45" s="127" t="s">
        <v>673</v>
      </c>
      <c r="R45" s="127">
        <v>7.5</v>
      </c>
      <c r="S45" s="127" t="s">
        <v>668</v>
      </c>
      <c r="T45" s="127">
        <v>6.6</v>
      </c>
      <c r="U45" s="127" t="s">
        <v>674</v>
      </c>
      <c r="V45" s="127" t="s">
        <v>668</v>
      </c>
      <c r="W45" s="127">
        <v>5.0999999999999996</v>
      </c>
      <c r="X45" s="127">
        <v>6.1</v>
      </c>
      <c r="Y45" s="127" t="s">
        <v>674</v>
      </c>
      <c r="Z45" s="127" t="s">
        <v>673</v>
      </c>
      <c r="AA45" s="127" t="s">
        <v>676</v>
      </c>
      <c r="AB45" s="127" t="s">
        <v>677</v>
      </c>
      <c r="AC45" s="127" t="s">
        <v>677</v>
      </c>
      <c r="AD45" s="127" t="s">
        <v>677</v>
      </c>
      <c r="AE45" s="127" t="s">
        <v>677</v>
      </c>
      <c r="AF45" s="127"/>
      <c r="AG45" s="7"/>
    </row>
    <row r="46" spans="1:33" ht="23.25" customHeight="1" x14ac:dyDescent="0.25">
      <c r="A46" s="30"/>
      <c r="B46" s="33"/>
      <c r="C46" s="70"/>
      <c r="D46" s="69"/>
      <c r="E46" s="127" t="s">
        <v>665</v>
      </c>
      <c r="F46" s="115">
        <v>14.8</v>
      </c>
      <c r="G46" s="115"/>
      <c r="H46" s="115"/>
      <c r="I46" s="115"/>
      <c r="J46" s="269"/>
      <c r="K46" s="115"/>
      <c r="L46" s="115"/>
      <c r="M46" s="115"/>
      <c r="N46" s="127" t="s">
        <v>668</v>
      </c>
      <c r="O46" s="115">
        <v>28</v>
      </c>
      <c r="P46" s="115" t="s">
        <v>674</v>
      </c>
      <c r="Q46" s="127" t="s">
        <v>673</v>
      </c>
      <c r="R46" s="127">
        <v>13.2</v>
      </c>
      <c r="S46" s="127" t="s">
        <v>668</v>
      </c>
      <c r="T46" s="127">
        <v>11.8</v>
      </c>
      <c r="U46" s="127" t="s">
        <v>674</v>
      </c>
      <c r="V46" s="127" t="s">
        <v>668</v>
      </c>
      <c r="W46" s="127">
        <v>11.2</v>
      </c>
      <c r="X46" s="127">
        <v>11.7</v>
      </c>
      <c r="Y46" s="127" t="s">
        <v>674</v>
      </c>
      <c r="Z46" s="127" t="s">
        <v>673</v>
      </c>
      <c r="AA46" s="127" t="s">
        <v>676</v>
      </c>
      <c r="AB46" s="127" t="s">
        <v>677</v>
      </c>
      <c r="AC46" s="127" t="s">
        <v>677</v>
      </c>
      <c r="AD46" s="127" t="s">
        <v>677</v>
      </c>
      <c r="AE46" s="127" t="s">
        <v>677</v>
      </c>
      <c r="AF46" s="127"/>
      <c r="AG46" s="7"/>
    </row>
    <row r="47" spans="1:33" ht="23.25" customHeight="1" x14ac:dyDescent="0.25">
      <c r="A47" s="30"/>
      <c r="B47" s="33"/>
      <c r="C47" s="70"/>
      <c r="D47" s="69"/>
      <c r="E47" s="127" t="s">
        <v>666</v>
      </c>
      <c r="F47" s="115">
        <v>14.5</v>
      </c>
      <c r="G47" s="115"/>
      <c r="H47" s="115"/>
      <c r="I47" s="115"/>
      <c r="J47" s="269"/>
      <c r="K47" s="115"/>
      <c r="L47" s="115"/>
      <c r="M47" s="115"/>
      <c r="N47" s="127" t="s">
        <v>668</v>
      </c>
      <c r="O47" s="115">
        <v>18</v>
      </c>
      <c r="P47" s="115" t="s">
        <v>674</v>
      </c>
      <c r="Q47" s="127" t="s">
        <v>673</v>
      </c>
      <c r="R47" s="127">
        <v>3.5</v>
      </c>
      <c r="S47" s="127" t="s">
        <v>668</v>
      </c>
      <c r="T47" s="127">
        <v>5</v>
      </c>
      <c r="U47" s="127" t="s">
        <v>674</v>
      </c>
      <c r="V47" s="127" t="s">
        <v>668</v>
      </c>
      <c r="W47" s="127">
        <v>1</v>
      </c>
      <c r="X47" s="127">
        <v>1.6999999999999993</v>
      </c>
      <c r="Y47" s="127" t="s">
        <v>674</v>
      </c>
      <c r="Z47" s="127" t="s">
        <v>673</v>
      </c>
      <c r="AA47" s="127" t="s">
        <v>676</v>
      </c>
      <c r="AB47" s="127" t="s">
        <v>677</v>
      </c>
      <c r="AC47" s="127" t="s">
        <v>677</v>
      </c>
      <c r="AD47" s="127" t="s">
        <v>677</v>
      </c>
      <c r="AE47" s="127" t="s">
        <v>677</v>
      </c>
      <c r="AF47" s="127"/>
      <c r="AG47" s="7"/>
    </row>
    <row r="48" spans="1:33" ht="23.25" customHeight="1" x14ac:dyDescent="0.25">
      <c r="A48" s="30"/>
      <c r="B48" s="33"/>
      <c r="C48" s="70"/>
      <c r="D48" s="69"/>
      <c r="E48" s="127" t="s">
        <v>667</v>
      </c>
      <c r="F48" s="115">
        <v>13.9</v>
      </c>
      <c r="G48" s="115"/>
      <c r="H48" s="115"/>
      <c r="I48" s="115"/>
      <c r="J48" s="269"/>
      <c r="K48" s="115"/>
      <c r="L48" s="115"/>
      <c r="M48" s="115"/>
      <c r="N48" s="127" t="s">
        <v>668</v>
      </c>
      <c r="O48" s="115">
        <v>22.9</v>
      </c>
      <c r="P48" s="115" t="s">
        <v>674</v>
      </c>
      <c r="Q48" s="127" t="s">
        <v>673</v>
      </c>
      <c r="R48" s="127">
        <v>8.9999999999999982</v>
      </c>
      <c r="S48" s="127" t="s">
        <v>668</v>
      </c>
      <c r="T48" s="127">
        <v>8.1999999999999993</v>
      </c>
      <c r="U48" s="127" t="s">
        <v>674</v>
      </c>
      <c r="V48" s="127" t="s">
        <v>668</v>
      </c>
      <c r="W48" s="127">
        <v>6.8999999999999986</v>
      </c>
      <c r="X48" s="127">
        <v>7.6999999999999993</v>
      </c>
      <c r="Y48" s="127" t="s">
        <v>674</v>
      </c>
      <c r="Z48" s="127" t="s">
        <v>673</v>
      </c>
      <c r="AA48" s="127" t="s">
        <v>676</v>
      </c>
      <c r="AB48" s="127" t="s">
        <v>677</v>
      </c>
      <c r="AC48" s="127" t="s">
        <v>677</v>
      </c>
      <c r="AD48" s="127" t="s">
        <v>677</v>
      </c>
      <c r="AE48" s="127" t="s">
        <v>677</v>
      </c>
      <c r="AF48" s="127"/>
      <c r="AG48" s="7"/>
    </row>
    <row r="49" spans="1:33" ht="15.75" x14ac:dyDescent="0.25">
      <c r="A49" s="30">
        <v>29</v>
      </c>
      <c r="B49" s="33"/>
      <c r="C49" s="69"/>
      <c r="D49" s="69"/>
      <c r="E49" s="255" t="s">
        <v>603</v>
      </c>
      <c r="F49" s="49"/>
      <c r="G49" s="49"/>
      <c r="H49" s="49"/>
      <c r="I49" s="49"/>
      <c r="J49" s="50"/>
      <c r="K49" s="49"/>
      <c r="L49" s="49"/>
      <c r="M49" s="49"/>
      <c r="N49" s="49"/>
      <c r="O49" s="49"/>
      <c r="P49" s="49"/>
      <c r="Q49" s="49"/>
      <c r="R49" s="49"/>
      <c r="S49" s="49"/>
      <c r="T49" s="49"/>
      <c r="U49" s="49"/>
      <c r="V49" s="49"/>
      <c r="W49" s="49"/>
      <c r="X49" s="49"/>
      <c r="Y49" s="49"/>
      <c r="Z49" s="49"/>
      <c r="AA49" s="49"/>
      <c r="AB49" s="49"/>
      <c r="AC49" s="49"/>
      <c r="AD49" s="49"/>
      <c r="AE49" s="49"/>
      <c r="AF49" s="49"/>
      <c r="AG49" s="7"/>
    </row>
    <row r="50" spans="1:33" x14ac:dyDescent="0.2">
      <c r="A50" s="9"/>
      <c r="B50" s="41"/>
      <c r="C50" s="10"/>
      <c r="D50" s="10"/>
      <c r="E50" s="10"/>
      <c r="F50" s="10"/>
      <c r="G50" s="10"/>
      <c r="H50" s="10"/>
      <c r="I50" s="10"/>
      <c r="J50" s="266"/>
      <c r="K50" s="10"/>
      <c r="L50" s="10"/>
      <c r="M50" s="10"/>
      <c r="N50" s="10"/>
      <c r="O50" s="10"/>
      <c r="P50" s="10"/>
      <c r="Q50" s="10"/>
      <c r="R50" s="10"/>
      <c r="S50" s="10"/>
      <c r="T50" s="10"/>
      <c r="U50" s="10"/>
      <c r="V50" s="10"/>
      <c r="W50" s="10"/>
      <c r="X50" s="10"/>
      <c r="Y50" s="10"/>
      <c r="Z50" s="10"/>
      <c r="AA50" s="10"/>
      <c r="AB50" s="10"/>
      <c r="AC50" s="10"/>
      <c r="AD50" s="10"/>
      <c r="AE50" s="10"/>
      <c r="AF50" s="10"/>
      <c r="AG50" s="11"/>
    </row>
    <row r="51" spans="1:33" s="252" customFormat="1" x14ac:dyDescent="0.2"/>
    <row r="52" spans="1:33" s="252" customFormat="1" x14ac:dyDescent="0.2"/>
    <row r="53" spans="1:33" s="252" customFormat="1" x14ac:dyDescent="0.2"/>
    <row r="54" spans="1:33" s="252" customFormat="1" x14ac:dyDescent="0.2"/>
    <row r="55" spans="1:33" s="252" customFormat="1" x14ac:dyDescent="0.2"/>
    <row r="56" spans="1:33" s="252" customFormat="1" x14ac:dyDescent="0.2"/>
    <row r="57" spans="1:33" s="252" customFormat="1" x14ac:dyDescent="0.2"/>
    <row r="58" spans="1:33" s="252" customFormat="1" x14ac:dyDescent="0.2"/>
    <row r="59" spans="1:33" s="252" customFormat="1" x14ac:dyDescent="0.2"/>
    <row r="60" spans="1:33" s="252" customFormat="1" x14ac:dyDescent="0.2"/>
    <row r="61" spans="1:33" s="252" customFormat="1" x14ac:dyDescent="0.2"/>
    <row r="62" spans="1:33" s="252" customFormat="1" x14ac:dyDescent="0.2"/>
    <row r="63" spans="1:33" s="252" customFormat="1" x14ac:dyDescent="0.2"/>
    <row r="64" spans="1:33" s="252" customFormat="1" x14ac:dyDescent="0.2"/>
    <row r="65" s="252" customFormat="1" x14ac:dyDescent="0.2"/>
    <row r="66" s="252" customFormat="1" x14ac:dyDescent="0.2"/>
    <row r="67" s="252" customFormat="1" x14ac:dyDescent="0.2"/>
    <row r="68" s="252" customFormat="1" x14ac:dyDescent="0.2"/>
    <row r="69" s="252" customFormat="1" x14ac:dyDescent="0.2"/>
    <row r="70" s="252" customFormat="1" x14ac:dyDescent="0.2"/>
    <row r="71" s="252" customFormat="1" x14ac:dyDescent="0.2"/>
    <row r="72" s="252" customFormat="1" x14ac:dyDescent="0.2"/>
    <row r="73" s="252" customFormat="1" x14ac:dyDescent="0.2"/>
    <row r="74" s="252" customFormat="1" x14ac:dyDescent="0.2"/>
    <row r="75" s="252" customFormat="1" x14ac:dyDescent="0.2"/>
    <row r="76" s="252" customFormat="1" x14ac:dyDescent="0.2"/>
    <row r="77" s="252" customFormat="1" x14ac:dyDescent="0.2"/>
    <row r="78" s="252" customFormat="1" x14ac:dyDescent="0.2"/>
    <row r="79" s="252" customFormat="1" x14ac:dyDescent="0.2"/>
    <row r="80" s="252" customFormat="1" x14ac:dyDescent="0.2"/>
    <row r="81" s="252" customFormat="1" x14ac:dyDescent="0.2"/>
    <row r="82" s="252" customFormat="1" x14ac:dyDescent="0.2"/>
    <row r="83" s="252" customFormat="1" x14ac:dyDescent="0.2"/>
    <row r="84" s="252" customFormat="1" x14ac:dyDescent="0.2"/>
    <row r="85" s="252" customFormat="1" x14ac:dyDescent="0.2"/>
    <row r="86" s="252" customFormat="1" x14ac:dyDescent="0.2"/>
    <row r="87" s="252" customFormat="1" x14ac:dyDescent="0.2"/>
    <row r="88" s="252" customFormat="1" x14ac:dyDescent="0.2"/>
    <row r="89" s="252" customFormat="1" x14ac:dyDescent="0.2"/>
    <row r="90" s="252" customFormat="1" x14ac:dyDescent="0.2"/>
    <row r="91" s="252" customFormat="1" x14ac:dyDescent="0.2"/>
    <row r="92" s="252" customFormat="1" x14ac:dyDescent="0.2"/>
    <row r="93" s="252" customFormat="1" x14ac:dyDescent="0.2"/>
    <row r="94" s="252" customFormat="1" x14ac:dyDescent="0.2"/>
    <row r="95" s="252" customFormat="1" x14ac:dyDescent="0.2"/>
    <row r="96" s="252" customFormat="1" x14ac:dyDescent="0.2"/>
    <row r="97" s="252" customFormat="1" x14ac:dyDescent="0.2"/>
    <row r="98" s="252" customFormat="1" x14ac:dyDescent="0.2"/>
    <row r="99" s="252" customFormat="1" x14ac:dyDescent="0.2"/>
    <row r="100" s="252" customFormat="1" x14ac:dyDescent="0.2"/>
    <row r="101" s="252" customFormat="1" x14ac:dyDescent="0.2"/>
    <row r="102" s="252" customFormat="1" x14ac:dyDescent="0.2"/>
    <row r="103" s="252" customFormat="1" x14ac:dyDescent="0.2"/>
    <row r="104" s="252" customFormat="1" x14ac:dyDescent="0.2"/>
    <row r="105" s="252" customFormat="1" x14ac:dyDescent="0.2"/>
    <row r="106" s="252" customFormat="1" x14ac:dyDescent="0.2"/>
    <row r="107" s="252" customFormat="1" x14ac:dyDescent="0.2"/>
    <row r="108" s="252" customFormat="1" x14ac:dyDescent="0.2"/>
    <row r="109" s="252" customFormat="1" x14ac:dyDescent="0.2"/>
    <row r="110" s="252" customFormat="1" x14ac:dyDescent="0.2"/>
    <row r="111" s="252" customFormat="1" x14ac:dyDescent="0.2"/>
    <row r="112" s="252" customFormat="1" x14ac:dyDescent="0.2"/>
    <row r="113" s="252" customFormat="1" x14ac:dyDescent="0.2"/>
    <row r="114" s="252" customFormat="1" x14ac:dyDescent="0.2"/>
    <row r="115" s="252" customFormat="1" x14ac:dyDescent="0.2"/>
    <row r="116" s="252" customFormat="1" x14ac:dyDescent="0.2"/>
    <row r="117" s="252" customFormat="1" x14ac:dyDescent="0.2"/>
    <row r="118" s="252" customFormat="1" x14ac:dyDescent="0.2"/>
    <row r="119" s="252" customFormat="1" x14ac:dyDescent="0.2"/>
    <row r="120" s="252" customFormat="1" x14ac:dyDescent="0.2"/>
    <row r="121" s="252" customFormat="1" x14ac:dyDescent="0.2"/>
  </sheetData>
  <sheetProtection formatRows="0" insertRows="0"/>
  <mergeCells count="1">
    <mergeCell ref="A5:AF5"/>
  </mergeCells>
  <dataValidations count="11">
    <dataValidation allowBlank="1" showInputMessage="1" showErrorMessage="1" prompt="Please enter text." sqref="AF10:AF48" xr:uid="{00000000-0002-0000-0600-000000000000}"/>
    <dataValidation allowBlank="1" showInputMessage="1" showErrorMessage="1" prompt="Please enter text" sqref="E10:E48" xr:uid="{00000000-0002-0000-0600-000001000000}"/>
    <dataValidation type="list" allowBlank="1" showInputMessage="1" showErrorMessage="1" sqref="U10:U48 Y10:Y48 P10:P48" xr:uid="{620E2F75-DBF6-46AF-8A71-2F2BF8DA7F41}">
      <formula1>"[Select one], N, N-1, N-1 switched, N-2"</formula1>
    </dataValidation>
    <dataValidation type="list" allowBlank="1" showInputMessage="1" showErrorMessage="1" sqref="AA10:AA48" xr:uid="{85D56EE2-8D1E-413D-B77B-5DE09CA1075B}">
      <formula1>"[Select one],None,1,2,3,4,5,6,7,8,9,10+"</formula1>
    </dataValidation>
    <dataValidation type="list" allowBlank="1" showInputMessage="1" showErrorMessage="1" sqref="Z10:Z48 Q10:Q48" xr:uid="{A943A3BA-82FB-43B7-AB60-9AD66F8FB5CE}">
      <formula1>"[Select one], Security, Capacity, No constraint"</formula1>
    </dataValidation>
    <dataValidation type="list" allowBlank="1" showErrorMessage="1" prompt="Please select from available drop-down options" sqref="AB10:AB48" xr:uid="{27E9E9CA-CE42-487F-822E-0EFC87AE4180}">
      <formula1>"[Select one],Subtransmission circuit,Zone substation transformer,Ancillary equipment,Transpower,Distribution back-up circuit capacity, Reactive voltage support,Other,Not applicable"</formula1>
    </dataValidation>
    <dataValidation type="list" allowBlank="1" showInputMessage="1" showErrorMessage="1" sqref="AD10:AD48" xr:uid="{535968A9-54A1-4EE6-9C66-0B1200BE1CC4}">
      <formula1>"[Select one], Implementation stage, Solution confirmed, Planning stage, No active planning, Not applicable"</formula1>
    </dataValidation>
    <dataValidation type="list" allowBlank="1" showInputMessage="1" showErrorMessage="1" sqref="AC10:AC48" xr:uid="{08B37B04-A80A-4F48-BC86-9FFBDF821CFE}">
      <formula1>"[Select one], Network upgrade, Divert load to alternative substation, Demand response, Distributed Generation, Other non-traditional solution, Undecided, Not required, Not applicable"</formula1>
    </dataValidation>
    <dataValidation type="list" allowBlank="1" showInputMessage="1" showErrorMessage="1" sqref="AE10:AE48" xr:uid="{7E0094E5-22E9-484C-A14A-A79FD2842C8E}">
      <formula1>"[Select one], &lt; 1 year, 1 - 3 years, &gt; 3 years, Not applicable"</formula1>
    </dataValidation>
    <dataValidation type="list" allowBlank="1" showInputMessage="1" showErrorMessage="1" sqref="V10:V48 S10:S48 N10:N48" xr:uid="{B118764A-3396-462F-BA62-D9EABBF65F5A}">
      <formula1>"[Select one], Spring, Summer, Autumn, Winter"</formula1>
    </dataValidation>
    <dataValidation type="list" allowBlank="1" showInputMessage="1" showErrorMessage="1" sqref="M10:M48" xr:uid="{3325AF71-1409-48E3-B9B7-EBF8CD1EB40D}">
      <formula1>"[Select one], Subtransmission circuit, Transformer, Ancillary equipment, Transpower, Other, No constraint within +5 years"</formula1>
    </dataValidation>
  </dataValidations>
  <pageMargins left="0.70866141732283472" right="0.70866141732283472" top="0.74803149606299213" bottom="0.74803149606299213" header="0.31496062992125989" footer="0.31496062992125989"/>
  <pageSetup paperSize="9" scale="37" orientation="landscape" cellComments="asDisplayed" r:id="rId1"/>
  <ignoredErrors>
    <ignoredError sqref="J10:J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51"/>
  <sheetViews>
    <sheetView showGridLines="0" view="pageBreakPreview" topLeftCell="A4" zoomScaleNormal="65" zoomScaleSheetLayoutView="100" workbookViewId="0">
      <selection activeCell="S28" sqref="S28"/>
    </sheetView>
  </sheetViews>
  <sheetFormatPr defaultRowHeight="12.75" x14ac:dyDescent="0.2"/>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29"/>
      <c r="J2" s="31" t="s">
        <v>1</v>
      </c>
      <c r="K2" s="273" t="str">
        <f>IF(NOT(ISBLANK(CoverSheet!$C$8)),CoverSheet!$C$8,"")</f>
        <v>Aurora Energy Limited</v>
      </c>
      <c r="L2" s="273"/>
      <c r="M2" s="273"/>
      <c r="N2" s="12"/>
    </row>
    <row r="3" spans="1:14" ht="18" customHeight="1" x14ac:dyDescent="0.25">
      <c r="A3" s="20"/>
      <c r="B3" s="37"/>
      <c r="C3" s="37"/>
      <c r="D3" s="37"/>
      <c r="E3" s="37"/>
      <c r="F3" s="37"/>
      <c r="G3" s="37"/>
      <c r="H3" s="37"/>
      <c r="I3" s="29"/>
      <c r="J3" s="31" t="s">
        <v>34</v>
      </c>
      <c r="K3" s="285" t="s">
        <v>626</v>
      </c>
      <c r="L3" s="285"/>
      <c r="M3" s="285"/>
      <c r="N3" s="12"/>
    </row>
    <row r="4" spans="1:14" ht="21" x14ac:dyDescent="0.35">
      <c r="A4" s="190" t="s">
        <v>584</v>
      </c>
      <c r="B4" s="40"/>
      <c r="C4" s="37"/>
      <c r="D4" s="37"/>
      <c r="E4" s="37"/>
      <c r="F4" s="37"/>
      <c r="G4" s="37"/>
      <c r="H4" s="37"/>
      <c r="I4" s="37"/>
      <c r="J4" s="38"/>
      <c r="K4" s="37"/>
      <c r="L4" s="37"/>
      <c r="M4" s="37"/>
      <c r="N4" s="12"/>
    </row>
    <row r="5" spans="1:14" s="3" customFormat="1" ht="39" customHeight="1" x14ac:dyDescent="0.2">
      <c r="A5" s="286" t="s">
        <v>261</v>
      </c>
      <c r="B5" s="287"/>
      <c r="C5" s="287"/>
      <c r="D5" s="287"/>
      <c r="E5" s="287"/>
      <c r="F5" s="287"/>
      <c r="G5" s="287"/>
      <c r="H5" s="287"/>
      <c r="I5" s="287"/>
      <c r="J5" s="287"/>
      <c r="K5" s="287"/>
      <c r="L5" s="287"/>
      <c r="M5" s="287"/>
      <c r="N5" s="32"/>
    </row>
    <row r="6" spans="1:14" ht="15" customHeight="1" x14ac:dyDescent="0.2">
      <c r="A6" s="25" t="s">
        <v>36</v>
      </c>
      <c r="B6" s="38"/>
      <c r="C6" s="38"/>
      <c r="D6" s="37"/>
      <c r="E6" s="37"/>
      <c r="F6" s="37"/>
      <c r="G6" s="37"/>
      <c r="H6" s="37"/>
      <c r="I6" s="37"/>
      <c r="J6" s="37"/>
      <c r="K6" s="37"/>
      <c r="L6" s="37"/>
      <c r="M6" s="37"/>
      <c r="N6" s="12"/>
    </row>
    <row r="7" spans="1:14" ht="29.25" customHeight="1" x14ac:dyDescent="0.3">
      <c r="A7" s="30">
        <v>7</v>
      </c>
      <c r="B7" s="33"/>
      <c r="C7" s="71" t="s">
        <v>578</v>
      </c>
      <c r="D7" s="50"/>
      <c r="E7" s="49"/>
      <c r="F7" s="49"/>
      <c r="G7" s="49"/>
      <c r="H7" s="284"/>
      <c r="I7" s="284"/>
      <c r="J7" s="284"/>
      <c r="K7" s="284"/>
      <c r="L7" s="284"/>
      <c r="M7" s="284"/>
      <c r="N7" s="8"/>
    </row>
    <row r="8" spans="1:14" ht="16.5" customHeight="1" x14ac:dyDescent="0.2">
      <c r="A8" s="30">
        <v>8</v>
      </c>
      <c r="B8" s="33"/>
      <c r="C8" s="90"/>
      <c r="D8" s="50"/>
      <c r="E8" s="83" t="s">
        <v>579</v>
      </c>
      <c r="F8" s="49"/>
      <c r="G8" s="49"/>
      <c r="H8" s="284" t="s">
        <v>262</v>
      </c>
      <c r="I8" s="284"/>
      <c r="J8" s="284"/>
      <c r="K8" s="284"/>
      <c r="L8" s="284"/>
      <c r="M8" s="284"/>
      <c r="N8" s="8"/>
    </row>
    <row r="9" spans="1:14" ht="12.75" customHeight="1" x14ac:dyDescent="0.2">
      <c r="A9" s="30">
        <v>9</v>
      </c>
      <c r="B9" s="33"/>
      <c r="C9" s="49"/>
      <c r="D9" s="49"/>
      <c r="E9" s="49"/>
      <c r="F9" s="49"/>
      <c r="G9" s="49"/>
      <c r="H9" s="21" t="s">
        <v>37</v>
      </c>
      <c r="I9" s="21" t="s">
        <v>38</v>
      </c>
      <c r="J9" s="21" t="s">
        <v>39</v>
      </c>
      <c r="K9" s="21" t="s">
        <v>40</v>
      </c>
      <c r="L9" s="21" t="s">
        <v>41</v>
      </c>
      <c r="M9" s="21" t="s">
        <v>42</v>
      </c>
      <c r="N9" s="7"/>
    </row>
    <row r="10" spans="1:14" ht="12.75" customHeight="1" x14ac:dyDescent="0.2">
      <c r="A10" s="30">
        <v>10</v>
      </c>
      <c r="B10" s="33"/>
      <c r="C10" s="52"/>
      <c r="D10" s="52"/>
      <c r="E10" s="52"/>
      <c r="F10" s="83"/>
      <c r="G10" s="137" t="str">
        <f>IF(ISNUMBER(#REF!),"for year ended","")</f>
        <v/>
      </c>
      <c r="H10" s="91" t="str">
        <f>IF(ISNUMBER(#REF!),DATE(YEAR(#REF!),MONTH(#REF!),DAY(#REF!))-1,"")</f>
        <v/>
      </c>
      <c r="I10" s="91" t="str">
        <f>IF(ISNUMBER(#REF!),DATE(YEAR(#REF!)+1,MONTH(#REF!),DAY(#REF!))-1,"")</f>
        <v/>
      </c>
      <c r="J10" s="91" t="str">
        <f>IF(ISNUMBER(#REF!),DATE(YEAR(#REF!)+2,MONTH(#REF!),DAY(#REF!))-1,"")</f>
        <v/>
      </c>
      <c r="K10" s="91" t="str">
        <f>IF(ISNUMBER(#REF!),DATE(YEAR(#REF!)+3,MONTH(#REF!),DAY(#REF!))-1,"")</f>
        <v/>
      </c>
      <c r="L10" s="91" t="str">
        <f>IF(ISNUMBER(#REF!),DATE(YEAR(#REF!)+4,MONTH(#REF!),DAY(#REF!))-1,"")</f>
        <v/>
      </c>
      <c r="M10" s="91" t="str">
        <f>IF(ISNUMBER(#REF!),DATE(YEAR(#REF!)+5,MONTH(#REF!),DAY(#REF!))-1,"")</f>
        <v/>
      </c>
      <c r="N10" s="8"/>
    </row>
    <row r="11" spans="1:14" ht="17.25" customHeight="1" x14ac:dyDescent="0.2">
      <c r="A11" s="30">
        <v>11</v>
      </c>
      <c r="B11" s="33"/>
      <c r="C11" s="52"/>
      <c r="D11" s="52"/>
      <c r="E11" s="52"/>
      <c r="F11" s="83" t="s">
        <v>90</v>
      </c>
      <c r="G11" s="80"/>
      <c r="H11" s="44"/>
      <c r="I11" s="91"/>
      <c r="J11" s="91"/>
      <c r="K11" s="91"/>
      <c r="L11" s="91"/>
      <c r="M11" s="91"/>
      <c r="N11" s="8"/>
    </row>
    <row r="12" spans="1:14" ht="15" customHeight="1" x14ac:dyDescent="0.2">
      <c r="A12" s="30">
        <v>12</v>
      </c>
      <c r="B12" s="33"/>
      <c r="C12" s="290"/>
      <c r="D12" s="290"/>
      <c r="E12" s="52"/>
      <c r="F12" s="127" t="s">
        <v>704</v>
      </c>
      <c r="G12" s="46"/>
      <c r="H12" s="115">
        <v>1261</v>
      </c>
      <c r="I12" s="115">
        <v>1159</v>
      </c>
      <c r="J12" s="115">
        <v>1175</v>
      </c>
      <c r="K12" s="115">
        <v>1192</v>
      </c>
      <c r="L12" s="115">
        <v>1209</v>
      </c>
      <c r="M12" s="115">
        <v>1226</v>
      </c>
      <c r="N12" s="8"/>
    </row>
    <row r="13" spans="1:14" ht="15" customHeight="1" x14ac:dyDescent="0.2">
      <c r="A13" s="30">
        <v>13</v>
      </c>
      <c r="B13" s="33"/>
      <c r="C13" s="290"/>
      <c r="D13" s="290"/>
      <c r="E13" s="52"/>
      <c r="F13" s="127" t="s">
        <v>705</v>
      </c>
      <c r="G13" s="49"/>
      <c r="H13" s="115">
        <v>3</v>
      </c>
      <c r="I13" s="115">
        <v>5</v>
      </c>
      <c r="J13" s="115">
        <v>6</v>
      </c>
      <c r="K13" s="115">
        <v>6</v>
      </c>
      <c r="L13" s="115">
        <v>6</v>
      </c>
      <c r="M13" s="115">
        <v>6</v>
      </c>
      <c r="N13" s="8"/>
    </row>
    <row r="14" spans="1:14" ht="15" customHeight="1" x14ac:dyDescent="0.2">
      <c r="A14" s="30">
        <v>14</v>
      </c>
      <c r="B14" s="33"/>
      <c r="C14" s="290"/>
      <c r="D14" s="290"/>
      <c r="E14" s="52"/>
      <c r="F14" s="127" t="s">
        <v>706</v>
      </c>
      <c r="G14" s="49"/>
      <c r="H14" s="115">
        <v>-10</v>
      </c>
      <c r="I14" s="115">
        <v>3</v>
      </c>
      <c r="J14" s="115">
        <v>9</v>
      </c>
      <c r="K14" s="115">
        <v>12</v>
      </c>
      <c r="L14" s="115">
        <v>14</v>
      </c>
      <c r="M14" s="115">
        <v>15</v>
      </c>
      <c r="N14" s="8"/>
    </row>
    <row r="15" spans="1:14" ht="15" customHeight="1" x14ac:dyDescent="0.2">
      <c r="A15" s="30"/>
      <c r="B15" s="33"/>
      <c r="C15" s="52"/>
      <c r="D15" s="52"/>
      <c r="E15" s="52"/>
      <c r="F15" s="127" t="s">
        <v>707</v>
      </c>
      <c r="G15" s="49"/>
      <c r="H15" s="115">
        <v>-14</v>
      </c>
      <c r="I15" s="115">
        <v>1</v>
      </c>
      <c r="J15" s="115">
        <v>9</v>
      </c>
      <c r="K15" s="115">
        <v>13</v>
      </c>
      <c r="L15" s="115">
        <v>15</v>
      </c>
      <c r="M15" s="115">
        <v>16</v>
      </c>
      <c r="N15" s="8"/>
    </row>
    <row r="16" spans="1:14" ht="15" customHeight="1" x14ac:dyDescent="0.2">
      <c r="A16" s="30"/>
      <c r="B16" s="33"/>
      <c r="C16" s="52"/>
      <c r="D16" s="52"/>
      <c r="E16" s="52"/>
      <c r="F16" s="127" t="s">
        <v>708</v>
      </c>
      <c r="G16" s="49"/>
      <c r="H16" s="115">
        <v>4</v>
      </c>
      <c r="I16" s="115">
        <v>48</v>
      </c>
      <c r="J16" s="115">
        <v>70</v>
      </c>
      <c r="K16" s="115">
        <v>81</v>
      </c>
      <c r="L16" s="115">
        <v>87</v>
      </c>
      <c r="M16" s="115">
        <v>90</v>
      </c>
      <c r="N16" s="8"/>
    </row>
    <row r="17" spans="1:14" ht="15" customHeight="1" x14ac:dyDescent="0.2">
      <c r="A17" s="30"/>
      <c r="B17" s="33"/>
      <c r="C17" s="52"/>
      <c r="D17" s="52"/>
      <c r="E17" s="52"/>
      <c r="F17" s="127" t="s">
        <v>709</v>
      </c>
      <c r="G17" s="49"/>
      <c r="H17" s="115">
        <v>151</v>
      </c>
      <c r="I17" s="115">
        <v>143</v>
      </c>
      <c r="J17" s="115">
        <v>139</v>
      </c>
      <c r="K17" s="115">
        <v>137</v>
      </c>
      <c r="L17" s="115">
        <v>136</v>
      </c>
      <c r="M17" s="115">
        <v>135</v>
      </c>
      <c r="N17" s="8"/>
    </row>
    <row r="18" spans="1:14" ht="15" customHeight="1" x14ac:dyDescent="0.2">
      <c r="A18" s="30"/>
      <c r="B18" s="33"/>
      <c r="C18" s="52"/>
      <c r="D18" s="52"/>
      <c r="E18" s="52"/>
      <c r="F18" s="127" t="s">
        <v>710</v>
      </c>
      <c r="G18" s="49"/>
      <c r="H18" s="115">
        <v>8</v>
      </c>
      <c r="I18" s="115">
        <v>6</v>
      </c>
      <c r="J18" s="115">
        <v>5</v>
      </c>
      <c r="K18" s="115">
        <v>5</v>
      </c>
      <c r="L18" s="115">
        <v>5</v>
      </c>
      <c r="M18" s="115">
        <v>5</v>
      </c>
      <c r="N18" s="8"/>
    </row>
    <row r="19" spans="1:14" ht="15" customHeight="1" x14ac:dyDescent="0.2">
      <c r="A19" s="30"/>
      <c r="B19" s="33"/>
      <c r="C19" s="52"/>
      <c r="D19" s="52"/>
      <c r="E19" s="52"/>
      <c r="F19" s="127" t="s">
        <v>711</v>
      </c>
      <c r="G19" s="49"/>
      <c r="H19" s="115">
        <v>3</v>
      </c>
      <c r="I19" s="115">
        <v>3</v>
      </c>
      <c r="J19" s="115">
        <v>3</v>
      </c>
      <c r="K19" s="115">
        <v>3</v>
      </c>
      <c r="L19" s="115">
        <v>3</v>
      </c>
      <c r="M19" s="115">
        <v>3</v>
      </c>
      <c r="N19" s="8"/>
    </row>
    <row r="20" spans="1:14" ht="15" customHeight="1" x14ac:dyDescent="0.2">
      <c r="A20" s="30"/>
      <c r="B20" s="33"/>
      <c r="C20" s="52"/>
      <c r="D20" s="52"/>
      <c r="E20" s="52"/>
      <c r="F20" s="127" t="s">
        <v>712</v>
      </c>
      <c r="G20" s="49"/>
      <c r="H20" s="115">
        <v>6</v>
      </c>
      <c r="I20" s="115">
        <v>5</v>
      </c>
      <c r="J20" s="115">
        <v>4</v>
      </c>
      <c r="K20" s="115">
        <v>4</v>
      </c>
      <c r="L20" s="115">
        <v>4</v>
      </c>
      <c r="M20" s="115">
        <v>4</v>
      </c>
      <c r="N20" s="8"/>
    </row>
    <row r="21" spans="1:14" ht="15" customHeight="1" x14ac:dyDescent="0.2">
      <c r="A21" s="30">
        <v>15</v>
      </c>
      <c r="B21" s="33"/>
      <c r="C21" s="290"/>
      <c r="D21" s="290"/>
      <c r="E21" s="52"/>
      <c r="F21" s="127" t="s">
        <v>713</v>
      </c>
      <c r="G21" s="49"/>
      <c r="H21" s="115">
        <v>0</v>
      </c>
      <c r="I21" s="115">
        <v>0</v>
      </c>
      <c r="J21" s="115">
        <v>0</v>
      </c>
      <c r="K21" s="115">
        <v>0</v>
      </c>
      <c r="L21" s="115">
        <v>0</v>
      </c>
      <c r="M21" s="115">
        <v>0</v>
      </c>
      <c r="N21" s="8"/>
    </row>
    <row r="22" spans="1:14" ht="15" customHeight="1" thickBot="1" x14ac:dyDescent="0.25">
      <c r="A22" s="30">
        <v>16</v>
      </c>
      <c r="B22" s="33"/>
      <c r="C22" s="290"/>
      <c r="D22" s="290"/>
      <c r="E22" s="52"/>
      <c r="F22" s="127" t="s">
        <v>714</v>
      </c>
      <c r="G22" s="49"/>
      <c r="H22" s="115">
        <v>0</v>
      </c>
      <c r="I22" s="115">
        <v>0</v>
      </c>
      <c r="J22" s="115">
        <v>0</v>
      </c>
      <c r="K22" s="115">
        <v>0</v>
      </c>
      <c r="L22" s="115">
        <v>0</v>
      </c>
      <c r="M22" s="115">
        <v>0</v>
      </c>
      <c r="N22" s="8"/>
    </row>
    <row r="23" spans="1:14" ht="15" customHeight="1" thickBot="1" x14ac:dyDescent="0.25">
      <c r="A23" s="30">
        <v>17</v>
      </c>
      <c r="B23" s="33"/>
      <c r="C23" s="52"/>
      <c r="D23" s="52"/>
      <c r="E23" s="77" t="s">
        <v>263</v>
      </c>
      <c r="F23" s="114"/>
      <c r="G23" s="49"/>
      <c r="H23" s="116">
        <f t="shared" ref="H23:M23" si="0">SUM(H12:H22)</f>
        <v>1412</v>
      </c>
      <c r="I23" s="116">
        <f t="shared" si="0"/>
        <v>1373</v>
      </c>
      <c r="J23" s="116">
        <f t="shared" si="0"/>
        <v>1420</v>
      </c>
      <c r="K23" s="116">
        <f t="shared" si="0"/>
        <v>1453</v>
      </c>
      <c r="L23" s="116">
        <f t="shared" si="0"/>
        <v>1479</v>
      </c>
      <c r="M23" s="116">
        <f>SUM(M12:M22)</f>
        <v>1500</v>
      </c>
      <c r="N23" s="8"/>
    </row>
    <row r="24" spans="1:14" x14ac:dyDescent="0.2">
      <c r="A24" s="30">
        <v>18</v>
      </c>
      <c r="B24" s="33"/>
      <c r="C24" s="52"/>
      <c r="D24" s="52"/>
      <c r="E24" s="52"/>
      <c r="F24" s="68" t="s">
        <v>93</v>
      </c>
      <c r="G24" s="49"/>
      <c r="H24" s="50"/>
      <c r="I24" s="50"/>
      <c r="J24" s="49"/>
      <c r="K24" s="50"/>
      <c r="L24" s="50"/>
      <c r="M24" s="50"/>
      <c r="N24" s="8"/>
    </row>
    <row r="25" spans="1:14" x14ac:dyDescent="0.2">
      <c r="A25" s="30">
        <v>19</v>
      </c>
      <c r="B25" s="33"/>
      <c r="C25" s="52"/>
      <c r="D25" s="52"/>
      <c r="E25" s="52"/>
      <c r="F25" s="68"/>
      <c r="G25" s="49"/>
      <c r="H25" s="50"/>
      <c r="I25" s="50"/>
      <c r="J25" s="49"/>
      <c r="K25" s="50"/>
      <c r="L25" s="50"/>
      <c r="M25" s="50"/>
      <c r="N25" s="8"/>
    </row>
    <row r="26" spans="1:14" x14ac:dyDescent="0.2">
      <c r="A26" s="30">
        <v>20</v>
      </c>
      <c r="B26" s="33"/>
      <c r="C26" s="52"/>
      <c r="D26" s="52"/>
      <c r="E26" s="52"/>
      <c r="F26" s="68"/>
      <c r="G26" s="49"/>
      <c r="H26" s="50"/>
      <c r="I26" s="50"/>
      <c r="J26" s="49"/>
      <c r="K26" s="50"/>
      <c r="L26" s="50"/>
      <c r="M26" s="50"/>
      <c r="N26" s="8"/>
    </row>
    <row r="27" spans="1:14" ht="12.75" customHeight="1" x14ac:dyDescent="0.2">
      <c r="A27" s="30">
        <v>21</v>
      </c>
      <c r="B27" s="33"/>
      <c r="C27" s="52"/>
      <c r="D27" s="52"/>
      <c r="E27" s="52"/>
      <c r="F27" s="68"/>
      <c r="G27" s="49"/>
      <c r="H27" s="50"/>
      <c r="I27" s="50"/>
      <c r="J27" s="49"/>
      <c r="K27" s="50"/>
      <c r="L27" s="50"/>
      <c r="M27" s="50"/>
      <c r="N27" s="8"/>
    </row>
    <row r="28" spans="1:14" ht="15.75" x14ac:dyDescent="0.25">
      <c r="A28" s="30">
        <v>22</v>
      </c>
      <c r="B28" s="33"/>
      <c r="C28" s="52"/>
      <c r="D28" s="75" t="s">
        <v>264</v>
      </c>
      <c r="E28" s="52"/>
      <c r="F28" s="52"/>
      <c r="G28" s="49"/>
      <c r="H28" s="21" t="s">
        <v>37</v>
      </c>
      <c r="I28" s="21" t="s">
        <v>38</v>
      </c>
      <c r="J28" s="21" t="s">
        <v>39</v>
      </c>
      <c r="K28" s="21" t="s">
        <v>40</v>
      </c>
      <c r="L28" s="21" t="s">
        <v>41</v>
      </c>
      <c r="M28" s="21" t="s">
        <v>42</v>
      </c>
      <c r="N28" s="8"/>
    </row>
    <row r="29" spans="1:14" ht="15" customHeight="1" x14ac:dyDescent="0.2">
      <c r="A29" s="30">
        <v>23</v>
      </c>
      <c r="B29" s="33"/>
      <c r="C29" s="52"/>
      <c r="D29" s="52"/>
      <c r="E29" s="52"/>
      <c r="F29" s="52" t="s">
        <v>265</v>
      </c>
      <c r="G29" s="49"/>
      <c r="H29" s="115">
        <v>857.14285714285711</v>
      </c>
      <c r="I29" s="115">
        <v>857.14285714285711</v>
      </c>
      <c r="J29" s="115">
        <v>857.14285714285711</v>
      </c>
      <c r="K29" s="115">
        <v>857.14285714285711</v>
      </c>
      <c r="L29" s="115">
        <v>857.14285714285711</v>
      </c>
      <c r="M29" s="115">
        <v>857.14285714285711</v>
      </c>
      <c r="N29" s="8"/>
    </row>
    <row r="30" spans="1:14" ht="15" customHeight="1" x14ac:dyDescent="0.2">
      <c r="A30" s="30">
        <v>24</v>
      </c>
      <c r="B30" s="33"/>
      <c r="C30" s="52"/>
      <c r="D30" s="52"/>
      <c r="E30" s="52"/>
      <c r="F30" s="52" t="s">
        <v>266</v>
      </c>
      <c r="G30" s="49"/>
      <c r="H30" s="115">
        <v>6.1285714285714095</v>
      </c>
      <c r="I30" s="115">
        <v>6.1285714285714095</v>
      </c>
      <c r="J30" s="115">
        <v>6.1285714285714095</v>
      </c>
      <c r="K30" s="115">
        <v>6.1285714285714095</v>
      </c>
      <c r="L30" s="115">
        <v>6.1285714285714095</v>
      </c>
      <c r="M30" s="115">
        <v>6.1285714285714095</v>
      </c>
      <c r="N30" s="8"/>
    </row>
    <row r="31" spans="1:14" ht="29.25" customHeight="1" x14ac:dyDescent="0.3">
      <c r="A31" s="30">
        <v>25</v>
      </c>
      <c r="B31" s="33"/>
      <c r="C31" s="71" t="s">
        <v>624</v>
      </c>
      <c r="D31" s="50"/>
      <c r="E31" s="49"/>
      <c r="F31" s="49"/>
      <c r="G31" s="49"/>
      <c r="H31" s="284"/>
      <c r="I31" s="284"/>
      <c r="J31" s="284"/>
      <c r="K31" s="284"/>
      <c r="L31" s="284"/>
      <c r="M31" s="284"/>
      <c r="N31" s="8"/>
    </row>
    <row r="32" spans="1:14" ht="12.75" customHeight="1" x14ac:dyDescent="0.2">
      <c r="A32" s="30">
        <v>26</v>
      </c>
      <c r="B32" s="33"/>
      <c r="C32" s="52"/>
      <c r="D32" s="52"/>
      <c r="E32" s="52"/>
      <c r="F32" s="83"/>
      <c r="G32" s="49"/>
      <c r="H32" s="21" t="s">
        <v>37</v>
      </c>
      <c r="I32" s="21" t="s">
        <v>38</v>
      </c>
      <c r="J32" s="21" t="s">
        <v>39</v>
      </c>
      <c r="K32" s="21" t="s">
        <v>40</v>
      </c>
      <c r="L32" s="21" t="s">
        <v>41</v>
      </c>
      <c r="M32" s="21" t="s">
        <v>42</v>
      </c>
      <c r="N32" s="8"/>
    </row>
    <row r="33" spans="1:14" ht="15.75" x14ac:dyDescent="0.25">
      <c r="A33" s="30">
        <v>27</v>
      </c>
      <c r="B33" s="33"/>
      <c r="C33" s="52"/>
      <c r="D33" s="75" t="s">
        <v>267</v>
      </c>
      <c r="E33" s="52"/>
      <c r="F33" s="52"/>
      <c r="G33" s="137" t="str">
        <f>IF(ISNUMBER(#REF!),"for year ended","")</f>
        <v/>
      </c>
      <c r="H33" s="91" t="str">
        <f>IF(ISNUMBER(#REF!),DATE(YEAR(#REF!),MONTH(#REF!),DAY(#REF!))-1,"")</f>
        <v/>
      </c>
      <c r="I33" s="91" t="str">
        <f>IF(ISNUMBER(#REF!),DATE(YEAR(#REF!)+1,MONTH(#REF!),DAY(#REF!))-1,"")</f>
        <v/>
      </c>
      <c r="J33" s="91" t="str">
        <f>IF(ISNUMBER(#REF!),DATE(YEAR(#REF!)+2,MONTH(#REF!),DAY(#REF!))-1,"")</f>
        <v/>
      </c>
      <c r="K33" s="91" t="str">
        <f>IF(ISNUMBER(#REF!),DATE(YEAR(#REF!)+3,MONTH(#REF!),DAY(#REF!))-1,"")</f>
        <v/>
      </c>
      <c r="L33" s="91" t="str">
        <f>IF(ISNUMBER(#REF!),DATE(YEAR(#REF!)+4,MONTH(#REF!),DAY(#REF!))-1,"")</f>
        <v/>
      </c>
      <c r="M33" s="91" t="str">
        <f>IF(ISNUMBER(#REF!),DATE(YEAR(#REF!)+5,MONTH(#REF!),DAY(#REF!))-1,"")</f>
        <v/>
      </c>
      <c r="N33" s="7"/>
    </row>
    <row r="34" spans="1:14" ht="15" customHeight="1" x14ac:dyDescent="0.2">
      <c r="A34" s="30">
        <v>28</v>
      </c>
      <c r="B34" s="33"/>
      <c r="C34" s="52"/>
      <c r="D34" s="52"/>
      <c r="E34" s="52"/>
      <c r="F34" s="52" t="s">
        <v>268</v>
      </c>
      <c r="G34" s="46"/>
      <c r="H34" s="115">
        <v>251.8</v>
      </c>
      <c r="I34" s="115">
        <v>260.3406427033712</v>
      </c>
      <c r="J34" s="115">
        <v>274.97532507435915</v>
      </c>
      <c r="K34" s="115">
        <v>295.82405206342344</v>
      </c>
      <c r="L34" s="115">
        <v>308.89428655609282</v>
      </c>
      <c r="M34" s="115">
        <v>321.37049308621198</v>
      </c>
      <c r="N34" s="7"/>
    </row>
    <row r="35" spans="1:14" ht="15" customHeight="1" thickBot="1" x14ac:dyDescent="0.25">
      <c r="A35" s="30">
        <v>29</v>
      </c>
      <c r="B35" s="33"/>
      <c r="C35" s="52"/>
      <c r="D35" s="79" t="s">
        <v>62</v>
      </c>
      <c r="E35" s="52"/>
      <c r="F35" s="52" t="s">
        <v>269</v>
      </c>
      <c r="G35" s="49"/>
      <c r="H35" s="115">
        <v>60</v>
      </c>
      <c r="I35" s="115">
        <v>60</v>
      </c>
      <c r="J35" s="115">
        <v>60</v>
      </c>
      <c r="K35" s="115">
        <v>60</v>
      </c>
      <c r="L35" s="115">
        <v>60</v>
      </c>
      <c r="M35" s="115">
        <v>60</v>
      </c>
      <c r="N35" s="7"/>
    </row>
    <row r="36" spans="1:14" ht="15" customHeight="1" thickBot="1" x14ac:dyDescent="0.25">
      <c r="A36" s="30">
        <v>30</v>
      </c>
      <c r="B36" s="33"/>
      <c r="C36" s="52"/>
      <c r="D36" s="79"/>
      <c r="E36" s="45" t="s">
        <v>270</v>
      </c>
      <c r="F36" s="52"/>
      <c r="G36" s="49"/>
      <c r="H36" s="116">
        <f t="shared" ref="H36:M36" si="1">H34+H35</f>
        <v>311.8</v>
      </c>
      <c r="I36" s="116">
        <f t="shared" si="1"/>
        <v>320.3406427033712</v>
      </c>
      <c r="J36" s="116">
        <f t="shared" si="1"/>
        <v>334.97532507435915</v>
      </c>
      <c r="K36" s="116">
        <f t="shared" si="1"/>
        <v>355.82405206342344</v>
      </c>
      <c r="L36" s="116">
        <f t="shared" si="1"/>
        <v>368.89428655609282</v>
      </c>
      <c r="M36" s="116">
        <f t="shared" si="1"/>
        <v>381.37049308621198</v>
      </c>
      <c r="N36" s="7"/>
    </row>
    <row r="37" spans="1:14" ht="15" customHeight="1" thickBot="1" x14ac:dyDescent="0.25">
      <c r="A37" s="30">
        <v>31</v>
      </c>
      <c r="B37" s="33"/>
      <c r="C37" s="52"/>
      <c r="D37" s="79" t="s">
        <v>64</v>
      </c>
      <c r="E37" s="52"/>
      <c r="F37" s="52" t="s">
        <v>271</v>
      </c>
      <c r="G37" s="49"/>
      <c r="H37" s="115">
        <v>0</v>
      </c>
      <c r="I37" s="115">
        <v>0</v>
      </c>
      <c r="J37" s="115">
        <v>0</v>
      </c>
      <c r="K37" s="115">
        <v>0</v>
      </c>
      <c r="L37" s="115">
        <v>0</v>
      </c>
      <c r="M37" s="115">
        <v>0</v>
      </c>
      <c r="N37" s="7"/>
    </row>
    <row r="38" spans="1:14" ht="15" customHeight="1" thickBot="1" x14ac:dyDescent="0.25">
      <c r="A38" s="30">
        <v>32</v>
      </c>
      <c r="B38" s="33"/>
      <c r="C38" s="52"/>
      <c r="D38" s="52"/>
      <c r="E38" s="45" t="s">
        <v>272</v>
      </c>
      <c r="F38" s="52"/>
      <c r="G38" s="49"/>
      <c r="H38" s="116">
        <f t="shared" ref="H38:M38" si="2">H36-H37</f>
        <v>311.8</v>
      </c>
      <c r="I38" s="116">
        <f t="shared" si="2"/>
        <v>320.3406427033712</v>
      </c>
      <c r="J38" s="116">
        <f t="shared" si="2"/>
        <v>334.97532507435915</v>
      </c>
      <c r="K38" s="116">
        <f t="shared" si="2"/>
        <v>355.82405206342344</v>
      </c>
      <c r="L38" s="116">
        <f t="shared" si="2"/>
        <v>368.89428655609282</v>
      </c>
      <c r="M38" s="116">
        <f t="shared" si="2"/>
        <v>381.37049308621198</v>
      </c>
      <c r="N38" s="7"/>
    </row>
    <row r="39" spans="1:14" ht="30" customHeight="1" x14ac:dyDescent="0.25">
      <c r="A39" s="30">
        <v>33</v>
      </c>
      <c r="B39" s="33"/>
      <c r="C39" s="52"/>
      <c r="D39" s="75" t="s">
        <v>273</v>
      </c>
      <c r="E39" s="52"/>
      <c r="F39" s="52"/>
      <c r="G39" s="49"/>
      <c r="H39" s="49"/>
      <c r="I39" s="49"/>
      <c r="J39" s="49"/>
      <c r="K39" s="49"/>
      <c r="L39" s="49"/>
      <c r="M39" s="49"/>
      <c r="N39" s="7"/>
    </row>
    <row r="40" spans="1:14" ht="15" customHeight="1" x14ac:dyDescent="0.2">
      <c r="A40" s="30">
        <v>34</v>
      </c>
      <c r="B40" s="33"/>
      <c r="C40" s="52"/>
      <c r="D40" s="52"/>
      <c r="E40" s="52"/>
      <c r="F40" s="52" t="s">
        <v>274</v>
      </c>
      <c r="G40" s="49"/>
      <c r="H40" s="115">
        <v>1220.0302694645297</v>
      </c>
      <c r="I40" s="115">
        <v>1281.8915650985859</v>
      </c>
      <c r="J40" s="115">
        <v>1346.7313498050553</v>
      </c>
      <c r="K40" s="115">
        <v>1414.6801047502902</v>
      </c>
      <c r="L40" s="115">
        <v>1485.8740271984225</v>
      </c>
      <c r="M40" s="115">
        <v>1560.4552809212478</v>
      </c>
      <c r="N40" s="7"/>
    </row>
    <row r="41" spans="1:14" ht="15" customHeight="1" x14ac:dyDescent="0.2">
      <c r="A41" s="30">
        <v>35</v>
      </c>
      <c r="B41" s="33"/>
      <c r="C41" s="52"/>
      <c r="D41" s="79" t="s">
        <v>64</v>
      </c>
      <c r="E41" s="52"/>
      <c r="F41" s="52" t="s">
        <v>275</v>
      </c>
      <c r="G41" s="49"/>
      <c r="H41" s="115">
        <v>43.124268999999998</v>
      </c>
      <c r="I41" s="115">
        <v>43.124268999999998</v>
      </c>
      <c r="J41" s="115">
        <v>43.124268999999998</v>
      </c>
      <c r="K41" s="115">
        <v>43.124268999999998</v>
      </c>
      <c r="L41" s="115">
        <v>43.124268999999998</v>
      </c>
      <c r="M41" s="115">
        <v>43.124268999999998</v>
      </c>
      <c r="N41" s="7"/>
    </row>
    <row r="42" spans="1:14" ht="15" customHeight="1" x14ac:dyDescent="0.2">
      <c r="A42" s="30">
        <v>36</v>
      </c>
      <c r="B42" s="33"/>
      <c r="C42" s="52"/>
      <c r="D42" s="79" t="s">
        <v>62</v>
      </c>
      <c r="E42" s="52"/>
      <c r="F42" s="52" t="s">
        <v>276</v>
      </c>
      <c r="G42" s="49"/>
      <c r="H42" s="115">
        <v>379.12857142857143</v>
      </c>
      <c r="I42" s="115">
        <v>385.25714285714287</v>
      </c>
      <c r="J42" s="115">
        <v>391.3857142857143</v>
      </c>
      <c r="K42" s="115">
        <v>397.51428571428573</v>
      </c>
      <c r="L42" s="115">
        <v>403.64285714285717</v>
      </c>
      <c r="M42" s="115">
        <v>409.7714285714286</v>
      </c>
      <c r="N42" s="7"/>
    </row>
    <row r="43" spans="1:14" ht="15" customHeight="1" thickBot="1" x14ac:dyDescent="0.25">
      <c r="A43" s="30">
        <v>37</v>
      </c>
      <c r="B43" s="33"/>
      <c r="C43" s="52"/>
      <c r="D43" s="79" t="s">
        <v>64</v>
      </c>
      <c r="E43" s="52"/>
      <c r="F43" s="52" t="s">
        <v>277</v>
      </c>
      <c r="G43" s="49"/>
      <c r="H43" s="115">
        <v>4.0322274799999995</v>
      </c>
      <c r="I43" s="115">
        <v>4.0322274799999995</v>
      </c>
      <c r="J43" s="115">
        <v>4.0322274799999995</v>
      </c>
      <c r="K43" s="115">
        <v>4.0322274799999995</v>
      </c>
      <c r="L43" s="115">
        <v>4.0322274799999995</v>
      </c>
      <c r="M43" s="115">
        <v>4.0322274799999995</v>
      </c>
      <c r="N43" s="7"/>
    </row>
    <row r="44" spans="1:14" ht="15" customHeight="1" thickBot="1" x14ac:dyDescent="0.25">
      <c r="A44" s="30">
        <v>38</v>
      </c>
      <c r="B44" s="33"/>
      <c r="C44" s="52"/>
      <c r="D44" s="52"/>
      <c r="E44" s="45" t="s">
        <v>278</v>
      </c>
      <c r="F44" s="52"/>
      <c r="G44" s="49"/>
      <c r="H44" s="116">
        <f t="shared" ref="H44:M44" si="3">H40-H41+H42-H43</f>
        <v>1552.0023444131011</v>
      </c>
      <c r="I44" s="116">
        <f t="shared" si="3"/>
        <v>1619.9922114757287</v>
      </c>
      <c r="J44" s="116">
        <f t="shared" si="3"/>
        <v>1690.9605676107697</v>
      </c>
      <c r="K44" s="116">
        <f t="shared" si="3"/>
        <v>1765.0378939845759</v>
      </c>
      <c r="L44" s="116">
        <f t="shared" si="3"/>
        <v>1842.3603878612796</v>
      </c>
      <c r="M44" s="116">
        <f t="shared" si="3"/>
        <v>1923.0702130126765</v>
      </c>
      <c r="N44" s="7"/>
    </row>
    <row r="45" spans="1:14" ht="15" customHeight="1" thickBot="1" x14ac:dyDescent="0.25">
      <c r="A45" s="30">
        <v>39</v>
      </c>
      <c r="B45" s="33"/>
      <c r="C45" s="52"/>
      <c r="D45" s="79" t="s">
        <v>64</v>
      </c>
      <c r="E45" s="52"/>
      <c r="F45" s="52" t="s">
        <v>279</v>
      </c>
      <c r="G45" s="49"/>
      <c r="H45" s="115">
        <v>1486.3823611128591</v>
      </c>
      <c r="I45" s="115">
        <v>1551.4975585866839</v>
      </c>
      <c r="J45" s="115">
        <v>1619.4653120736739</v>
      </c>
      <c r="K45" s="115">
        <v>1690.4105858851408</v>
      </c>
      <c r="L45" s="115">
        <v>1764.4638187486846</v>
      </c>
      <c r="M45" s="115">
        <v>1841.7611636305348</v>
      </c>
      <c r="N45" s="7"/>
    </row>
    <row r="46" spans="1:14" ht="15" customHeight="1" thickBot="1" x14ac:dyDescent="0.25">
      <c r="A46" s="30">
        <v>40</v>
      </c>
      <c r="B46" s="33"/>
      <c r="C46" s="52"/>
      <c r="D46" s="52"/>
      <c r="E46" s="45" t="s">
        <v>280</v>
      </c>
      <c r="F46" s="52"/>
      <c r="G46" s="49"/>
      <c r="H46" s="116">
        <f t="shared" ref="H46:M46" si="4">H44-H45</f>
        <v>65.619983300241984</v>
      </c>
      <c r="I46" s="116">
        <f t="shared" si="4"/>
        <v>68.494652889044801</v>
      </c>
      <c r="J46" s="116">
        <f t="shared" si="4"/>
        <v>71.495255537095773</v>
      </c>
      <c r="K46" s="116">
        <f t="shared" si="4"/>
        <v>74.62730809943514</v>
      </c>
      <c r="L46" s="116">
        <f t="shared" si="4"/>
        <v>77.896569112594989</v>
      </c>
      <c r="M46" s="116">
        <f t="shared" si="4"/>
        <v>81.309049382141666</v>
      </c>
      <c r="N46" s="7"/>
    </row>
    <row r="47" spans="1:14" ht="12.75" customHeight="1" thickBot="1" x14ac:dyDescent="0.25">
      <c r="A47" s="30">
        <v>41</v>
      </c>
      <c r="B47" s="33"/>
      <c r="C47" s="52"/>
      <c r="D47" s="52"/>
      <c r="E47" s="52"/>
      <c r="F47" s="52"/>
      <c r="G47" s="49"/>
      <c r="H47" s="49"/>
      <c r="I47" s="49"/>
      <c r="J47" s="49"/>
      <c r="K47" s="49"/>
      <c r="L47" s="49"/>
      <c r="M47" s="49"/>
      <c r="N47" s="7"/>
    </row>
    <row r="48" spans="1:14" ht="15" customHeight="1" thickBot="1" x14ac:dyDescent="0.25">
      <c r="A48" s="30">
        <v>42</v>
      </c>
      <c r="B48" s="33"/>
      <c r="C48" s="52"/>
      <c r="D48" s="52"/>
      <c r="E48" s="45" t="s">
        <v>281</v>
      </c>
      <c r="F48" s="52"/>
      <c r="G48" s="49"/>
      <c r="H48" s="123">
        <f t="shared" ref="H48:M48" si="5">IF(H38&lt;&gt;0,H44/(H38*8760)*1000,0)</f>
        <v>0.568214295698383</v>
      </c>
      <c r="I48" s="123">
        <f t="shared" si="5"/>
        <v>0.57729364649996284</v>
      </c>
      <c r="J48" s="123">
        <f t="shared" si="5"/>
        <v>0.57625745485348689</v>
      </c>
      <c r="K48" s="123">
        <f t="shared" si="5"/>
        <v>0.56625835969697791</v>
      </c>
      <c r="L48" s="123">
        <f t="shared" si="5"/>
        <v>0.57012298762608415</v>
      </c>
      <c r="M48" s="123">
        <f t="shared" si="5"/>
        <v>0.57563069799339384</v>
      </c>
      <c r="N48" s="7"/>
    </row>
    <row r="49" spans="1:19" ht="15" customHeight="1" thickBot="1" x14ac:dyDescent="0.25">
      <c r="A49" s="30">
        <v>43</v>
      </c>
      <c r="B49" s="33"/>
      <c r="C49" s="52"/>
      <c r="D49" s="52"/>
      <c r="E49" s="45" t="s">
        <v>282</v>
      </c>
      <c r="F49" s="52"/>
      <c r="G49" s="49"/>
      <c r="H49" s="124">
        <f t="shared" ref="H49:M49" si="6">IF(H44=0,"-",H46/H44)</f>
        <v>4.2280853206479251E-2</v>
      </c>
      <c r="I49" s="124">
        <f t="shared" si="6"/>
        <v>4.228085320647914E-2</v>
      </c>
      <c r="J49" s="124">
        <f t="shared" si="6"/>
        <v>4.2280853206479244E-2</v>
      </c>
      <c r="K49" s="124">
        <f t="shared" si="6"/>
        <v>4.2280853206479251E-2</v>
      </c>
      <c r="L49" s="124">
        <f t="shared" si="6"/>
        <v>4.2280853206479278E-2</v>
      </c>
      <c r="M49" s="124">
        <f t="shared" si="6"/>
        <v>4.2280853206479202E-2</v>
      </c>
      <c r="N49" s="7"/>
    </row>
    <row r="50" spans="1:19" x14ac:dyDescent="0.2">
      <c r="A50" s="30"/>
      <c r="B50" s="176"/>
      <c r="C50" s="176"/>
      <c r="D50" s="176"/>
      <c r="E50" s="176"/>
      <c r="F50" s="176"/>
      <c r="G50" s="176"/>
      <c r="H50" s="176"/>
      <c r="I50" s="176"/>
      <c r="J50" s="176"/>
      <c r="K50" s="176"/>
      <c r="L50" s="176"/>
      <c r="M50" s="176"/>
      <c r="N50" s="176"/>
    </row>
    <row r="51" spans="1:19" x14ac:dyDescent="0.2">
      <c r="N51" s="163"/>
      <c r="O51" s="163"/>
      <c r="P51" s="163"/>
      <c r="Q51" s="163"/>
      <c r="R51" s="163"/>
      <c r="S51" s="163"/>
    </row>
  </sheetData>
  <sheetProtection formatRows="0" insertRows="0"/>
  <mergeCells count="11">
    <mergeCell ref="H31:M31"/>
    <mergeCell ref="C14:D14"/>
    <mergeCell ref="C21:D21"/>
    <mergeCell ref="K2:M2"/>
    <mergeCell ref="K3:M3"/>
    <mergeCell ref="C22:D22"/>
    <mergeCell ref="C12:D12"/>
    <mergeCell ref="C13:D13"/>
    <mergeCell ref="H8:M8"/>
    <mergeCell ref="A5:M5"/>
    <mergeCell ref="H7:M7"/>
  </mergeCells>
  <dataValidations count="1">
    <dataValidation allowBlank="1" showInputMessage="1" showErrorMessage="1" prompt="Please enter text" sqref="F12:F22" xr:uid="{00000000-0002-0000-0700-000000000000}"/>
  </dataValidations>
  <pageMargins left="0.70866141732283472" right="0.70866141732283472" top="0.74803149606299213" bottom="0.74803149606299213" header="0.31496062992125989" footer="0.31496062992125989"/>
  <pageSetup paperSize="9" scale="50"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election activeCell="G29" sqref="G29"/>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73" t="str">
        <f>IF(NOT(ISBLANK(CoverSheet!$C$8)),CoverSheet!$C$8,"")</f>
        <v>Aurora Energy Limited</v>
      </c>
      <c r="L2" s="273"/>
      <c r="M2" s="273"/>
      <c r="N2" s="12"/>
    </row>
    <row r="3" spans="1:14" ht="18" customHeight="1" x14ac:dyDescent="0.3">
      <c r="A3" s="20"/>
      <c r="B3" s="37"/>
      <c r="C3" s="37"/>
      <c r="D3" s="37"/>
      <c r="E3" s="37"/>
      <c r="F3" s="37"/>
      <c r="G3" s="37"/>
      <c r="H3" s="37"/>
      <c r="I3" s="15"/>
      <c r="J3" s="31" t="s">
        <v>34</v>
      </c>
      <c r="K3" s="285" t="s">
        <v>626</v>
      </c>
      <c r="L3" s="285"/>
      <c r="M3" s="285"/>
      <c r="N3" s="12"/>
    </row>
    <row r="4" spans="1:14" ht="18" customHeight="1" x14ac:dyDescent="0.35">
      <c r="A4" s="51"/>
      <c r="B4" s="37"/>
      <c r="C4" s="37"/>
      <c r="D4" s="37"/>
      <c r="E4" s="37"/>
      <c r="F4" s="37"/>
      <c r="G4" s="37"/>
      <c r="H4" s="37"/>
      <c r="I4" s="29"/>
      <c r="J4" s="31" t="s">
        <v>283</v>
      </c>
      <c r="K4" s="291" t="s">
        <v>717</v>
      </c>
      <c r="L4" s="291"/>
      <c r="M4" s="291"/>
      <c r="N4" s="12"/>
    </row>
    <row r="5" spans="1:14" ht="21" x14ac:dyDescent="0.35">
      <c r="A5" s="54" t="s">
        <v>284</v>
      </c>
      <c r="B5" s="37"/>
      <c r="C5" s="37"/>
      <c r="D5" s="37"/>
      <c r="E5" s="37"/>
      <c r="F5" s="37"/>
      <c r="G5" s="37"/>
      <c r="H5" s="37"/>
      <c r="I5" s="29"/>
      <c r="J5" s="31"/>
      <c r="K5" s="31"/>
      <c r="L5" s="31"/>
      <c r="M5" s="31"/>
      <c r="N5" s="12"/>
    </row>
    <row r="6" spans="1:14" s="3" customFormat="1" ht="33" customHeight="1" x14ac:dyDescent="0.2">
      <c r="A6" s="286" t="s">
        <v>285</v>
      </c>
      <c r="B6" s="287"/>
      <c r="C6" s="287"/>
      <c r="D6" s="287"/>
      <c r="E6" s="287"/>
      <c r="F6" s="287"/>
      <c r="G6" s="287"/>
      <c r="H6" s="287"/>
      <c r="I6" s="287"/>
      <c r="J6" s="287"/>
      <c r="K6" s="287"/>
      <c r="L6" s="287"/>
      <c r="M6" s="287"/>
      <c r="N6" s="32"/>
    </row>
    <row r="7" spans="1:14" ht="15" customHeight="1" x14ac:dyDescent="0.2">
      <c r="A7" s="25" t="s">
        <v>36</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37</v>
      </c>
      <c r="I8" s="21" t="s">
        <v>38</v>
      </c>
      <c r="J8" s="21" t="s">
        <v>39</v>
      </c>
      <c r="K8" s="21" t="s">
        <v>40</v>
      </c>
      <c r="L8" s="21" t="s">
        <v>41</v>
      </c>
      <c r="M8" s="21" t="s">
        <v>42</v>
      </c>
      <c r="N8" s="24"/>
    </row>
    <row r="9" spans="1:14" ht="12.75" customHeight="1" x14ac:dyDescent="0.2">
      <c r="A9" s="30">
        <v>9</v>
      </c>
      <c r="B9" s="49"/>
      <c r="C9" s="13"/>
      <c r="D9" s="49"/>
      <c r="E9" s="45"/>
      <c r="F9" s="52"/>
      <c r="G9" s="137"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286</v>
      </c>
      <c r="F10" s="52"/>
      <c r="G10" s="137"/>
      <c r="H10" s="44"/>
      <c r="I10" s="39"/>
      <c r="J10" s="39"/>
      <c r="K10" s="39"/>
      <c r="L10" s="39"/>
      <c r="M10" s="39"/>
      <c r="N10" s="7"/>
    </row>
    <row r="11" spans="1:14" ht="15" customHeight="1" x14ac:dyDescent="0.2">
      <c r="A11" s="30">
        <v>11</v>
      </c>
      <c r="B11" s="49"/>
      <c r="C11" s="23"/>
      <c r="D11" s="49"/>
      <c r="E11" s="52"/>
      <c r="F11" s="52" t="s">
        <v>287</v>
      </c>
      <c r="G11" s="46"/>
      <c r="H11" s="125">
        <v>209.96</v>
      </c>
      <c r="I11" s="125">
        <v>155.01</v>
      </c>
      <c r="J11" s="125">
        <v>158.19999999999999</v>
      </c>
      <c r="K11" s="125">
        <v>147.97</v>
      </c>
      <c r="L11" s="125">
        <v>145.01</v>
      </c>
      <c r="M11" s="125">
        <v>153.55000000000001</v>
      </c>
      <c r="N11" s="7"/>
    </row>
    <row r="12" spans="1:14" ht="15" customHeight="1" x14ac:dyDescent="0.2">
      <c r="A12" s="30">
        <v>12</v>
      </c>
      <c r="B12" s="49"/>
      <c r="C12" s="23"/>
      <c r="D12" s="49"/>
      <c r="E12" s="52"/>
      <c r="F12" s="52" t="s">
        <v>288</v>
      </c>
      <c r="G12" s="50"/>
      <c r="H12" s="125">
        <v>117.68</v>
      </c>
      <c r="I12" s="125">
        <v>139.72</v>
      </c>
      <c r="J12" s="125">
        <v>138.55000000000001</v>
      </c>
      <c r="K12" s="125">
        <v>137.38999999999999</v>
      </c>
      <c r="L12" s="125">
        <v>136.22999999999999</v>
      </c>
      <c r="M12" s="125">
        <v>134.47999999999999</v>
      </c>
      <c r="N12" s="7"/>
    </row>
    <row r="13" spans="1:14" ht="30" customHeight="1" x14ac:dyDescent="0.2">
      <c r="A13" s="30">
        <v>13</v>
      </c>
      <c r="B13" s="49"/>
      <c r="C13" s="52"/>
      <c r="D13" s="49"/>
      <c r="E13" s="45" t="s">
        <v>289</v>
      </c>
      <c r="F13" s="52"/>
      <c r="G13" s="49"/>
      <c r="H13" s="49"/>
      <c r="I13" s="49"/>
      <c r="J13" s="49"/>
      <c r="K13" s="49"/>
      <c r="L13" s="49"/>
      <c r="M13" s="49"/>
      <c r="N13" s="7"/>
    </row>
    <row r="14" spans="1:14" ht="15" customHeight="1" x14ac:dyDescent="0.2">
      <c r="A14" s="30">
        <v>14</v>
      </c>
      <c r="B14" s="49"/>
      <c r="C14" s="23"/>
      <c r="D14" s="49"/>
      <c r="E14" s="52"/>
      <c r="F14" s="52" t="s">
        <v>287</v>
      </c>
      <c r="G14" s="50"/>
      <c r="H14" s="122">
        <v>0.7</v>
      </c>
      <c r="I14" s="122">
        <v>0.57999999999999996</v>
      </c>
      <c r="J14" s="122">
        <v>0.59</v>
      </c>
      <c r="K14" s="122">
        <v>0.56000000000000005</v>
      </c>
      <c r="L14" s="122">
        <v>0.55000000000000004</v>
      </c>
      <c r="M14" s="122">
        <v>0.57999999999999996</v>
      </c>
      <c r="N14" s="7"/>
    </row>
    <row r="15" spans="1:14" ht="15" customHeight="1" x14ac:dyDescent="0.2">
      <c r="A15" s="30">
        <v>15</v>
      </c>
      <c r="B15" s="49"/>
      <c r="C15" s="23"/>
      <c r="D15" s="49"/>
      <c r="E15" s="52"/>
      <c r="F15" s="52" t="s">
        <v>288</v>
      </c>
      <c r="G15" s="50"/>
      <c r="H15" s="122">
        <v>1.64</v>
      </c>
      <c r="I15" s="122">
        <v>1.93</v>
      </c>
      <c r="J15" s="122">
        <v>1.91</v>
      </c>
      <c r="K15" s="122">
        <v>1.9</v>
      </c>
      <c r="L15" s="122">
        <v>1.88</v>
      </c>
      <c r="M15" s="122">
        <v>1.86</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5c79b76d-a314-4550-a5d5-3f06d9ffac13" xsi:nil="true"/>
    <lcf76f155ced4ddcb4097134ff3c332f xmlns="5c79b76d-a314-4550-a5d5-3f06d9ffac13">
      <Terms xmlns="http://schemas.microsoft.com/office/infopath/2007/PartnerControls"/>
    </lcf76f155ced4ddcb4097134ff3c332f>
    <DocumentStatus xmlns="5c79b76d-a314-4550-a5d5-3f06d9ffac13" xsi:nil="true"/>
    <TaxCatchAll xmlns="54035f38-61e2-4bce-93cc-23d79b3f26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B337467E407A4E81DE014878D396D1" ma:contentTypeVersion="19" ma:contentTypeDescription="Create a new document." ma:contentTypeScope="" ma:versionID="c0453e5d758b2f1e9c722f5aba799e86">
  <xsd:schema xmlns:xsd="http://www.w3.org/2001/XMLSchema" xmlns:xs="http://www.w3.org/2001/XMLSchema" xmlns:p="http://schemas.microsoft.com/office/2006/metadata/properties" xmlns:ns2="5c79b76d-a314-4550-a5d5-3f06d9ffac13" xmlns:ns3="54035f38-61e2-4bce-93cc-23d79b3f2615" targetNamespace="http://schemas.microsoft.com/office/2006/metadata/properties" ma:root="true" ma:fieldsID="543fbc6f1d939bed7538f85cb00536f2" ns2:_="" ns3:_="">
    <xsd:import namespace="5c79b76d-a314-4550-a5d5-3f06d9ffac13"/>
    <xsd:import namespace="54035f38-61e2-4bce-93cc-23d79b3f26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DocumentStatus" minOccurs="0"/>
                <xsd:element ref="ns2:Note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b76d-a314-4550-a5d5-3f06d9ffac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6e01a31-82bc-47e9-8d26-112a7895288a"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DocumentStatus" ma:index="22" nillable="true" ma:displayName="Document Status" ma:format="Dropdown" ma:internalName="DocumentStatus">
      <xsd:simpleType>
        <xsd:restriction base="dms:Choice">
          <xsd:enumeration value="Superseded"/>
          <xsd:enumeration value="Uploaded to Audit NZ portal"/>
          <xsd:enumeration value="Additional documentation"/>
        </xsd:restriction>
      </xsd:simpleType>
    </xsd:element>
    <xsd:element name="Notes" ma:index="23" nillable="true" ma:displayName="Notes" ma:description="Matt S reviewer" ma:format="Dropdown" ma:internalName="Notes">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35f38-61e2-4bce-93cc-23d79b3f26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9392bd3-07df-4021-b4bb-d55de2f1bdba}" ma:internalName="TaxCatchAll" ma:showField="CatchAllData" ma:web="54035f38-61e2-4bce-93cc-23d79b3f26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E2105-5CE3-4517-8F43-65C25728CD67}">
  <ds:schemaRefs>
    <ds:schemaRef ds:uri="http://schemas.microsoft.com/office/2006/metadata/properties"/>
    <ds:schemaRef ds:uri="http://schemas.microsoft.com/office/infopath/2007/PartnerControls"/>
    <ds:schemaRef ds:uri="5c79b76d-a314-4550-a5d5-3f06d9ffac13"/>
    <ds:schemaRef ds:uri="54035f38-61e2-4bce-93cc-23d79b3f2615"/>
  </ds:schemaRefs>
</ds:datastoreItem>
</file>

<file path=customXml/itemProps2.xml><?xml version="1.0" encoding="utf-8"?>
<ds:datastoreItem xmlns:ds="http://schemas.openxmlformats.org/officeDocument/2006/customXml" ds:itemID="{592D8314-65CC-425D-AE62-A0BF41CF5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9b76d-a314-4550-a5d5-3f06d9ffac13"/>
    <ds:schemaRef ds:uri="54035f38-61e2-4bce-93cc-23d79b3f2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73EBDA-1FA9-4C93-AE6E-9C75C56E2C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227</vt:i4>
      </vt:variant>
    </vt:vector>
  </HeadingPairs>
  <TitlesOfParts>
    <vt:vector size="240"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 (Tota</vt:lpstr>
      <vt:lpstr>S12d.Reliability Forecast (DN)</vt:lpstr>
      <vt:lpstr>S12d.Reliability Forecast (COW)</vt:lpstr>
      <vt:lpstr>S12d.Reliability Forecast (QT)</vt:lpstr>
      <vt:lpstr>S13.AMMAT</vt:lpstr>
      <vt:lpstr>_company_name</vt:lpstr>
      <vt:lpstr>_disclosure_date</vt:lpstr>
      <vt:lpstr>_disclosure_year__first_day</vt:lpstr>
      <vt:lpstr>_template_version</vt:lpstr>
      <vt:lpstr>_title</vt:lpstr>
      <vt:lpstr>CoverSheet!Print_Area</vt:lpstr>
      <vt:lpstr>Instructions!Print_Area</vt:lpstr>
      <vt:lpstr>'S11a.Capex Forecast'!Print_Area</vt:lpstr>
      <vt:lpstr>'S11b.Opex Forecast'!Print_Area</vt:lpstr>
      <vt:lpstr>'S12b.Capacity Forecast'!Print_Area</vt:lpstr>
      <vt:lpstr>'S12c.Demand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 (COW)'!Print_Titles</vt:lpstr>
      <vt:lpstr>'S12d.Reliability Forecast (DN)'!Print_Titles</vt:lpstr>
      <vt:lpstr>'S12d.Reliability Forecast (QT)'!Print_Titles</vt:lpstr>
      <vt:lpstr>'S12d.Reliability Forecast (Tota'!Print_Titles</vt:lpstr>
      <vt:lpstr>S13.AMMAT!Print_Titles</vt:lpstr>
      <vt:lpstr>tb_11ai_1_ptable_data</vt:lpstr>
      <vt:lpstr>tb_11ai_1_ptable_header</vt:lpstr>
      <vt:lpstr>tb_11ai_1_ptable_label</vt:lpstr>
      <vt:lpstr>tb_11ai_1_ptable_subtitle</vt:lpstr>
      <vt:lpstr>tb_11ai_10_ptable_data</vt:lpstr>
      <vt:lpstr>tb_11ai_10_ptable_header</vt:lpstr>
      <vt:lpstr>tb_11ai_10_ptable_label</vt:lpstr>
      <vt:lpstr>tb_11ai_10_ptable_subtitle</vt:lpstr>
      <vt:lpstr>tb_11ai_2_ptable_data</vt:lpstr>
      <vt:lpstr>tb_11ai_2_ptable_header</vt:lpstr>
      <vt:lpstr>tb_11ai_2_ptable_label</vt:lpstr>
      <vt:lpstr>tb_11ai_2_ptable_subtitle</vt:lpstr>
      <vt:lpstr>tb_11ai_3_ptable_data</vt:lpstr>
      <vt:lpstr>tb_11ai_3_ptable_header</vt:lpstr>
      <vt:lpstr>tb_11ai_3_ptable_label</vt:lpstr>
      <vt:lpstr>tb_11ai_3_ptable_subtitle</vt:lpstr>
      <vt:lpstr>tb_11ai_4_ptable_data</vt:lpstr>
      <vt:lpstr>tb_11ai_4_ptable_header</vt:lpstr>
      <vt:lpstr>tb_11ai_4_ptable_label</vt:lpstr>
      <vt:lpstr>tb_11ai_4_ptable_subtitle</vt:lpstr>
      <vt:lpstr>tb_11ai_5_ptable_data</vt:lpstr>
      <vt:lpstr>tb_11ai_5_ptable_header</vt:lpstr>
      <vt:lpstr>tb_11ai_5_ptable_label</vt:lpstr>
      <vt:lpstr>tb_11ai_5_ptable_subtitle</vt:lpstr>
      <vt:lpstr>tb_11ai_6_ptable_data</vt:lpstr>
      <vt:lpstr>tb_11ai_6_ptable_header</vt:lpstr>
      <vt:lpstr>tb_11ai_6_ptable_label</vt:lpstr>
      <vt:lpstr>tb_11ai_6_ptable_subtitle</vt:lpstr>
      <vt:lpstr>tb_11ai_7_ptable_data</vt:lpstr>
      <vt:lpstr>tb_11ai_7_ptable_header</vt:lpstr>
      <vt:lpstr>tb_11ai_7_ptable_label</vt:lpstr>
      <vt:lpstr>tb_11ai_7_ptable_subtitle</vt:lpstr>
      <vt:lpstr>tb_11ai_8_ptable_data</vt:lpstr>
      <vt:lpstr>tb_11ai_8_ptable_header</vt:lpstr>
      <vt:lpstr>tb_11ai_8_ptable_label</vt:lpstr>
      <vt:lpstr>tb_11ai_8_ptable_subtitle</vt:lpstr>
      <vt:lpstr>tb_11ai_9_ptable_data</vt:lpstr>
      <vt:lpstr>tb_11ai_9_ptable_header</vt:lpstr>
      <vt:lpstr>tb_11ai_9_ptable_label</vt:lpstr>
      <vt:lpstr>tb_11ai_9_ptable_subtitle</vt:lpstr>
      <vt:lpstr>tb_11aii_1_ptable_data</vt:lpstr>
      <vt:lpstr>tb_11aii_1_ptable_header</vt:lpstr>
      <vt:lpstr>tb_11aii_1_ptable_label</vt:lpstr>
      <vt:lpstr>tb_11aii_1_ptable_labelheader</vt:lpstr>
      <vt:lpstr>tb_11aii_1_ptable_subtitle</vt:lpstr>
      <vt:lpstr>tb_11aii_2_ptable_data</vt:lpstr>
      <vt:lpstr>tb_11aii_2_ptable_header</vt:lpstr>
      <vt:lpstr>tb_11aii_2_ptable_label</vt:lpstr>
      <vt:lpstr>tb_11aii_2_ptable_subtitle</vt:lpstr>
      <vt:lpstr>tb_11aiii_1_ptable_data</vt:lpstr>
      <vt:lpstr>tb_11aiii_1_ptable_header</vt:lpstr>
      <vt:lpstr>tb_11aiii_1_ptable_label</vt:lpstr>
      <vt:lpstr>tb_11aiii_1_ptable_subtitle</vt:lpstr>
      <vt:lpstr>tb_11aiv_1_ptable_data</vt:lpstr>
      <vt:lpstr>tb_11aiv_1_ptable_header</vt:lpstr>
      <vt:lpstr>tb_11aiv_1_ptable_label</vt:lpstr>
      <vt:lpstr>tb_11aiv_1_ptable_subtitle</vt:lpstr>
      <vt:lpstr>tb_11aix_1_ptable_data</vt:lpstr>
      <vt:lpstr>tb_11aix_1_ptable_header</vt:lpstr>
      <vt:lpstr>tb_11aix_1_ptable_label</vt:lpstr>
      <vt:lpstr>tb_11aix_1_ptable_labelheader</vt:lpstr>
      <vt:lpstr>tb_11aix_1_ptable_subtitle</vt:lpstr>
      <vt:lpstr>tb_11aix_2_ptable_data</vt:lpstr>
      <vt:lpstr>tb_11aix_2_ptable_header</vt:lpstr>
      <vt:lpstr>tb_11aix_2_ptable_label</vt:lpstr>
      <vt:lpstr>tb_11aix_2_ptable_subtitle</vt:lpstr>
      <vt:lpstr>tb_11aix_3_ptable_data</vt:lpstr>
      <vt:lpstr>tb_11aix_3_ptable_header</vt:lpstr>
      <vt:lpstr>tb_11aix_3_ptable_label</vt:lpstr>
      <vt:lpstr>tb_11aix_3_ptable_labelheader</vt:lpstr>
      <vt:lpstr>tb_11aix_3_ptable_subtitle</vt:lpstr>
      <vt:lpstr>tb_11aix_4_ptable_data</vt:lpstr>
      <vt:lpstr>tb_11aix_4_ptable_header</vt:lpstr>
      <vt:lpstr>tb_11aix_4_ptable_label</vt:lpstr>
      <vt:lpstr>tb_11aix_4_ptable_subtitle</vt:lpstr>
      <vt:lpstr>tb_11av_1_ptable_data</vt:lpstr>
      <vt:lpstr>tb_11av_1_ptable_header</vt:lpstr>
      <vt:lpstr>tb_11av_1_ptable_label</vt:lpstr>
      <vt:lpstr>tb_11av_1_ptable_labelheader</vt:lpstr>
      <vt:lpstr>tb_11av_1_ptable_subtitle</vt:lpstr>
      <vt:lpstr>tb_11av_2_ptable_data</vt:lpstr>
      <vt:lpstr>tb_11av_2_ptable_header</vt:lpstr>
      <vt:lpstr>tb_11av_2_ptable_label</vt:lpstr>
      <vt:lpstr>tb_11avi_1_ptable_data</vt:lpstr>
      <vt:lpstr>tb_11avi_1_ptable_header</vt:lpstr>
      <vt:lpstr>tb_11avi_1_ptable_label</vt:lpstr>
      <vt:lpstr>tb_11avi_1_ptable_labelheader</vt:lpstr>
      <vt:lpstr>tb_11avi_1_ptable_subtitle</vt:lpstr>
      <vt:lpstr>tb_11avi_2_ptable_data</vt:lpstr>
      <vt:lpstr>tb_11avi_2_ptable_header</vt:lpstr>
      <vt:lpstr>tb_11avi_2_ptable_label</vt:lpstr>
      <vt:lpstr>tb_11avi_2_ptable_subtitle</vt:lpstr>
      <vt:lpstr>tb_11avii_1_ptable_data</vt:lpstr>
      <vt:lpstr>tb_11avii_1_ptable_header</vt:lpstr>
      <vt:lpstr>tb_11avii_1_ptable_label</vt:lpstr>
      <vt:lpstr>tb_11avii_1_ptable_labelheader</vt:lpstr>
      <vt:lpstr>tb_11avii_1_ptable_subtitle</vt:lpstr>
      <vt:lpstr>tb_11avii_2_ptable_data</vt:lpstr>
      <vt:lpstr>tb_11avii_2_ptable_header</vt:lpstr>
      <vt:lpstr>tb_11avii_2_ptable_label</vt:lpstr>
      <vt:lpstr>tb_11avii_2_ptable_subtitle</vt:lpstr>
      <vt:lpstr>tb_11aviii_1_ptable_data</vt:lpstr>
      <vt:lpstr>tb_11aviii_1_ptable_header</vt:lpstr>
      <vt:lpstr>tb_11aviii_1_ptable_label</vt:lpstr>
      <vt:lpstr>tb_11aviii_1_ptable_labelheader</vt:lpstr>
      <vt:lpstr>tb_11aviii_1_ptable_subtitle</vt:lpstr>
      <vt:lpstr>tb_11aviii_2_ptable_data</vt:lpstr>
      <vt:lpstr>tb_11aviii_2_ptable_header</vt:lpstr>
      <vt:lpstr>tb_11aviii_2_ptable_label</vt:lpstr>
      <vt:lpstr>tb_11aviii_2_ptable_subtitle</vt:lpstr>
      <vt:lpstr>tb_11b_1_ptable_data</vt:lpstr>
      <vt:lpstr>tb_11b_1_ptable_header</vt:lpstr>
      <vt:lpstr>tb_11b_1_ptable_label</vt:lpstr>
      <vt:lpstr>tb_11b_1_ptable_subtitle</vt:lpstr>
      <vt:lpstr>tb_11b_2_ptable_data</vt:lpstr>
      <vt:lpstr>tb_11b_2_ptable_header</vt:lpstr>
      <vt:lpstr>tb_11b_2_ptable_label</vt:lpstr>
      <vt:lpstr>tb_11b_2_ptable_subtitle</vt:lpstr>
      <vt:lpstr>tb_11b_3_ptable_data</vt:lpstr>
      <vt:lpstr>tb_11b_3_ptable_header</vt:lpstr>
      <vt:lpstr>tb_11b_3_ptable_label</vt:lpstr>
      <vt:lpstr>tb_11b_3_ptable_subtitle</vt:lpstr>
      <vt:lpstr>tb_11b_4_ptable_data</vt:lpstr>
      <vt:lpstr>tb_11b_4_ptable_header</vt:lpstr>
      <vt:lpstr>tb_11b_4_ptable_label</vt:lpstr>
      <vt:lpstr>tb_11b_4_ptable_subtitle</vt:lpstr>
      <vt:lpstr>tb_12a_1_ptable_data</vt:lpstr>
      <vt:lpstr>tb_12a_1_ptable_header</vt:lpstr>
      <vt:lpstr>tb_12a_1_ptable_label</vt:lpstr>
      <vt:lpstr>tb_12a_1_ptable_labelheader</vt:lpstr>
      <vt:lpstr>tb_12a_1_ptable_subtitle</vt:lpstr>
      <vt:lpstr>tb_12a_2_ptable_data</vt:lpstr>
      <vt:lpstr>tb_12a_2_ptable_header</vt:lpstr>
      <vt:lpstr>tb_12a_2_ptable_label</vt:lpstr>
      <vt:lpstr>tb_12a_2_ptable_labelheader</vt:lpstr>
      <vt:lpstr>tb_12a_2_ptable_subtitle</vt:lpstr>
      <vt:lpstr>tb_12bi_1_ptable_data</vt:lpstr>
      <vt:lpstr>tb_12bi_1_ptable_header</vt:lpstr>
      <vt:lpstr>tb_12bi_1_ptable_label</vt:lpstr>
      <vt:lpstr>tb_12ci_1_ptable_data</vt:lpstr>
      <vt:lpstr>tb_12ci_1_ptable_header</vt:lpstr>
      <vt:lpstr>tb_12ci_1_ptable_label</vt:lpstr>
      <vt:lpstr>tb_12ci_1_ptable_labelheader</vt:lpstr>
      <vt:lpstr>tb_12ci_1_ptable_subtitle</vt:lpstr>
      <vt:lpstr>tb_12ci_2_ptable_data</vt:lpstr>
      <vt:lpstr>tb_12ci_2_ptable_header</vt:lpstr>
      <vt:lpstr>tb_12ci_2_ptable_label</vt:lpstr>
      <vt:lpstr>tb_12ci_2_ptable_subtitle</vt:lpstr>
      <vt:lpstr>tb_12ci_3_ptable_data</vt:lpstr>
      <vt:lpstr>tb_12ci_3_ptable_header</vt:lpstr>
      <vt:lpstr>tb_12ci_3_ptable_label</vt:lpstr>
      <vt:lpstr>tb_12ci_3_ptable_subtitle</vt:lpstr>
      <vt:lpstr>tb_12ci_4_ptable_data</vt:lpstr>
      <vt:lpstr>tb_12ci_4_ptable_header</vt:lpstr>
      <vt:lpstr>tb_12ci_4_ptable_label</vt:lpstr>
      <vt:lpstr>tb_12ci_4_ptable_subtitle</vt:lpstr>
      <vt:lpstr>tb_12cii_1_ptable_data</vt:lpstr>
      <vt:lpstr>tb_12cii_1_ptable_header</vt:lpstr>
      <vt:lpstr>tb_12cii_1_ptable_label</vt:lpstr>
      <vt:lpstr>tb_12cii_1_ptable_subtitle</vt:lpstr>
      <vt:lpstr>tb_12cii_2_ptable_data</vt:lpstr>
      <vt:lpstr>tb_12cii_2_ptable_header</vt:lpstr>
      <vt:lpstr>tb_12cii_2_ptable_label</vt:lpstr>
      <vt:lpstr>tb_12cii_2_ptable_subtitle</vt:lpstr>
      <vt:lpstr>tb_12cii_3_ptable_data</vt:lpstr>
      <vt:lpstr>tb_12cii_3_ptable_header</vt:lpstr>
      <vt:lpstr>tb_12cii_3_ptable_label</vt:lpstr>
      <vt:lpstr>tb_12cii_3_ptable_subtitle</vt:lpstr>
      <vt:lpstr>'S12d.Reliability Forecast (COW)'!tb_12d_1_ptable_data</vt:lpstr>
      <vt:lpstr>'S12d.Reliability Forecast (DN)'!tb_12d_1_ptable_data</vt:lpstr>
      <vt:lpstr>'S12d.Reliability Forecast (QT)'!tb_12d_1_ptable_data</vt:lpstr>
      <vt:lpstr>tb_12d_1_ptable_data</vt:lpstr>
      <vt:lpstr>'S12d.Reliability Forecast (COW)'!tb_12d_1_ptable_header</vt:lpstr>
      <vt:lpstr>'S12d.Reliability Forecast (DN)'!tb_12d_1_ptable_header</vt:lpstr>
      <vt:lpstr>'S12d.Reliability Forecast (QT)'!tb_12d_1_ptable_header</vt:lpstr>
      <vt:lpstr>tb_12d_1_ptable_header</vt:lpstr>
      <vt:lpstr>'S12d.Reliability Forecast (COW)'!tb_12d_1_ptable_label</vt:lpstr>
      <vt:lpstr>'S12d.Reliability Forecast (DN)'!tb_12d_1_ptable_label</vt:lpstr>
      <vt:lpstr>'S12d.Reliability Forecast (QT)'!tb_12d_1_ptable_label</vt:lpstr>
      <vt:lpstr>tb_12d_1_ptable_label</vt:lpstr>
      <vt:lpstr>'S12d.Reliability Forecast (COW)'!tb_12d_1_ptable_subtitle</vt:lpstr>
      <vt:lpstr>'S12d.Reliability Forecast (DN)'!tb_12d_1_ptable_subtitle</vt:lpstr>
      <vt:lpstr>'S12d.Reliability Forecast (QT)'!tb_12d_1_ptable_subtitle</vt:lpstr>
      <vt:lpstr>tb_12d_1_ptable_subtitle</vt:lpstr>
      <vt:lpstr>'S12d.Reliability Forecast (COW)'!tb_12d_2_ptable_data</vt:lpstr>
      <vt:lpstr>'S12d.Reliability Forecast (DN)'!tb_12d_2_ptable_data</vt:lpstr>
      <vt:lpstr>'S12d.Reliability Forecast (QT)'!tb_12d_2_ptable_data</vt:lpstr>
      <vt:lpstr>tb_12d_2_ptable_data</vt:lpstr>
      <vt:lpstr>'S12d.Reliability Forecast (COW)'!tb_12d_2_ptable_header</vt:lpstr>
      <vt:lpstr>'S12d.Reliability Forecast (DN)'!tb_12d_2_ptable_header</vt:lpstr>
      <vt:lpstr>'S12d.Reliability Forecast (QT)'!tb_12d_2_ptable_header</vt:lpstr>
      <vt:lpstr>tb_12d_2_ptable_header</vt:lpstr>
      <vt:lpstr>'S12d.Reliability Forecast (COW)'!tb_12d_2_ptable_label</vt:lpstr>
      <vt:lpstr>'S12d.Reliability Forecast (DN)'!tb_12d_2_ptable_label</vt:lpstr>
      <vt:lpstr>'S12d.Reliability Forecast (QT)'!tb_12d_2_ptable_label</vt:lpstr>
      <vt:lpstr>tb_12d_2_ptable_label</vt:lpstr>
      <vt:lpstr>'S12d.Reliability Forecast (COW)'!tb_12d_2_ptable_subtitle</vt:lpstr>
      <vt:lpstr>'S12d.Reliability Forecast (DN)'!tb_12d_2_ptable_subtitle</vt:lpstr>
      <vt:lpstr>'S12d.Reliability Forecast (QT)'!tb_12d_2_ptable_subtitle</vt:lpstr>
      <vt:lpstr>tb_12d_2_ptable_subtitle</vt:lpstr>
      <vt:lpstr>tb_13_1_ptable_data</vt:lpstr>
      <vt:lpstr>tb_13_1_ptable_header</vt:lpstr>
      <vt:lpstr>tb_13_1_ptable_label</vt:lpstr>
      <vt:lpstr>tb_13_1_ptable_labelheader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1899-12-31T11:00:00Z</dcterms:created>
  <dcterms:modified xsi:type="dcterms:W3CDTF">2025-03-18T01:29:56Z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0x010100ECB337467E407A4E81DE014878D396D1</vt:lpwstr>
  </property>
  <property fmtid="{D5CDD505-2E9C-101B-9397-08002B2CF9AE}" pid="3" name="MediaServiceImageTags">
    <vt:lpwstr/>
  </property>
</Properties>
</file>